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README" sheetId="1" state="visible" r:id="rId1"/>
    <sheet xmlns:r="http://schemas.openxmlformats.org/officeDocument/2006/relationships" name="Mapping_Inventory" sheetId="2" state="visible" r:id="rId2"/>
    <sheet xmlns:r="http://schemas.openxmlformats.org/officeDocument/2006/relationships" name="Inventory_Import" sheetId="3" state="visible" r:id="rId3"/>
    <sheet xmlns:r="http://schemas.openxmlformats.org/officeDocument/2006/relationships" name="Impact_List" sheetId="4" state="visible" r:id="rId4"/>
    <sheet xmlns:r="http://schemas.openxmlformats.org/officeDocument/2006/relationships" name="Inventory_Normalized" sheetId="5" state="visible" r:id="rId5"/>
    <sheet xmlns:r="http://schemas.openxmlformats.org/officeDocument/2006/relationships" name="Mapping_OpenPO" sheetId="6" state="visible" r:id="rId6"/>
    <sheet xmlns:r="http://schemas.openxmlformats.org/officeDocument/2006/relationships" name="OpenPO_Import" sheetId="7" state="visible" r:id="rId7"/>
    <sheet xmlns:r="http://schemas.openxmlformats.org/officeDocument/2006/relationships" name="OpenPO_Normalized" sheetId="8" state="visible" r:id="rId8"/>
    <sheet xmlns:r="http://schemas.openxmlformats.org/officeDocument/2006/relationships" name="Summary" sheetId="9" state="visible" r:id="rId9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$#,##0.00"/>
  </numFmts>
  <fonts count="8">
    <font>
      <name val="Calibri"/>
      <family val="2"/>
      <color theme="1"/>
      <sz val="11"/>
      <scheme val="minor"/>
    </font>
    <font>
      <b val="1"/>
      <sz val="14"/>
    </font>
    <font>
      <b val="1"/>
      <sz val="12"/>
    </font>
    <font>
      <i val="1"/>
      <color rgb="00666666"/>
    </font>
    <font>
      <b val="1"/>
      <color rgb="00FFFFFF"/>
    </font>
    <font>
      <b val="1"/>
    </font>
    <font>
      <color rgb="000000FF"/>
    </font>
    <font>
      <color rgb="00008000"/>
    </font>
  </fonts>
  <fills count="5">
    <fill>
      <patternFill/>
    </fill>
    <fill>
      <patternFill patternType="gray125"/>
    </fill>
    <fill>
      <patternFill patternType="solid">
        <fgColor rgb="001F4E79"/>
      </patternFill>
    </fill>
    <fill>
      <patternFill patternType="solid">
        <fgColor rgb="00D9E1F2"/>
      </patternFill>
    </fill>
    <fill>
      <patternFill patternType="solid">
        <fgColor rgb="00FFF2CC"/>
      </patternFill>
    </fill>
  </fills>
  <borders count="2">
    <border>
      <left/>
      <right/>
      <top/>
      <bottom/>
      <diagonal/>
    </border>
    <border>
      <left style="thin">
        <color rgb="00BFBFBF"/>
      </left>
      <right style="thin">
        <color rgb="00BFBFBF"/>
      </right>
      <top style="thin">
        <color rgb="00BFBFBF"/>
      </top>
      <bottom style="thin">
        <color rgb="00BFBFBF"/>
      </bottom>
    </border>
  </borders>
  <cellStyleXfs count="1">
    <xf numFmtId="0" fontId="0" fillId="0" borderId="0"/>
  </cellStyleXfs>
  <cellXfs count="21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0" fillId="0" borderId="0" applyAlignment="1" pivotButton="0" quotePrefix="0" xfId="0">
      <alignment vertical="top" wrapText="1"/>
    </xf>
    <xf numFmtId="0" fontId="3" fillId="0" borderId="0" pivotButton="0" quotePrefix="0" xfId="0"/>
    <xf numFmtId="0" fontId="4" fillId="2" borderId="1" applyAlignment="1" pivotButton="0" quotePrefix="0" xfId="0">
      <alignment horizontal="center" vertical="center"/>
    </xf>
    <xf numFmtId="0" fontId="5" fillId="0" borderId="1" pivotButton="0" quotePrefix="0" xfId="0"/>
    <xf numFmtId="0" fontId="6" fillId="0" borderId="1" pivotButton="0" quotePrefix="0" xfId="0"/>
    <xf numFmtId="0" fontId="3" fillId="0" borderId="0" applyAlignment="1" pivotButton="0" quotePrefix="0" xfId="0">
      <alignment vertical="top" wrapText="1"/>
    </xf>
    <xf numFmtId="0" fontId="5" fillId="0" borderId="0" pivotButton="0" quotePrefix="0" xfId="0"/>
    <xf numFmtId="0" fontId="7" fillId="0" borderId="0" applyAlignment="1" pivotButton="0" quotePrefix="0" xfId="0">
      <alignment horizontal="center" vertical="center"/>
    </xf>
    <xf numFmtId="0" fontId="0" fillId="0" borderId="1" pivotButton="0" quotePrefix="0" xfId="0"/>
    <xf numFmtId="3" fontId="0" fillId="0" borderId="1" pivotButton="0" quotePrefix="0" xfId="0"/>
    <xf numFmtId="164" fontId="0" fillId="0" borderId="1" pivotButton="0" quotePrefix="0" xfId="0"/>
    <xf numFmtId="3" fontId="0" fillId="0" borderId="0" pivotButton="0" quotePrefix="0" xfId="0"/>
    <xf numFmtId="164" fontId="0" fillId="0" borderId="0" pivotButton="0" quotePrefix="0" xfId="0"/>
    <xf numFmtId="10" fontId="0" fillId="0" borderId="0" pivotButton="0" quotePrefix="0" xfId="0"/>
    <xf numFmtId="0" fontId="5" fillId="3" borderId="0" pivotButton="0" quotePrefix="0" xfId="0"/>
    <xf numFmtId="0" fontId="6" fillId="4" borderId="0" pivotButton="0" quotePrefix="0" xfId="0"/>
    <xf numFmtId="164" fontId="6" fillId="4" borderId="0" pivotButton="0" quotePrefix="0" xfId="0"/>
    <xf numFmtId="9" fontId="0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worksheet" Target="/xl/worksheets/sheet7.xml" Id="rId7"/><Relationship Type="http://schemas.openxmlformats.org/officeDocument/2006/relationships/worksheet" Target="/xl/worksheets/sheet8.xml" Id="rId8"/><Relationship Type="http://schemas.openxmlformats.org/officeDocument/2006/relationships/worksheet" Target="/xl/worksheets/sheet9.xml" Id="rId9"/><Relationship Type="http://schemas.openxmlformats.org/officeDocument/2006/relationships/styles" Target="styles.xml" Id="rId10"/><Relationship Type="http://schemas.openxmlformats.org/officeDocument/2006/relationships/theme" Target="theme/theme1.xml" Id="rId11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A18"/>
  <sheetViews>
    <sheetView workbookViewId="0">
      <selection activeCell="A1" sqref="A1"/>
    </sheetView>
  </sheetViews>
  <sheetFormatPr baseColWidth="8" defaultRowHeight="15"/>
  <cols>
    <col width="110" customWidth="1" min="1" max="1"/>
  </cols>
  <sheetData>
    <row r="1">
      <c r="A1" s="1" t="inlineStr">
        <is>
          <t>HB217 &amp; HB207 Economic Impact Statement – Retailer Import Workbook</t>
        </is>
      </c>
    </row>
    <row r="3">
      <c r="A3" s="2" t="inlineStr">
        <is>
          <t>Purpose</t>
        </is>
      </c>
    </row>
    <row r="4" ht="60" customHeight="1">
      <c r="A4" s="3" t="inlineStr">
        <is>
          <t>This workbook helps Virginia firearms retailers estimate inventory and order exposure for products impacted by HB217 and HB207. Import a CSV export from your POS into 'Inventory_Import', map your column headers in 'Mapping_Inventory', and review results in 'Inventory_Normalized' and 'Summary'.</t>
        </is>
      </c>
    </row>
    <row r="6">
      <c r="A6" s="2" t="inlineStr">
        <is>
          <t>Step-by-step (Inventory)</t>
        </is>
      </c>
    </row>
    <row r="7">
      <c r="A7" s="3" t="inlineStr">
        <is>
          <t>1) Export your inventory from your POS as CSV (include a header row).</t>
        </is>
      </c>
    </row>
    <row r="8">
      <c r="A8" s="3" t="inlineStr">
        <is>
          <t>2) In Excel: Data → Get Data → From Text/CSV → select your file.</t>
        </is>
      </c>
    </row>
    <row r="9">
      <c r="A9" s="3" t="inlineStr">
        <is>
          <t>3) Load the data into sheet 'Inventory_Import' starting at cell A1 (include headers).</t>
        </is>
      </c>
    </row>
    <row r="10">
      <c r="A10" s="3" t="inlineStr">
        <is>
          <t>4) Go to 'Mapping_Inventory' and enter the EXACT header names from your CSV for each required field.</t>
        </is>
      </c>
    </row>
    <row r="11">
      <c r="A11" s="3" t="inlineStr">
        <is>
          <t>5) Paste impacted SKUs/UPCs into 'Impact_List' to auto-tag HB217/HB207 (recommended).</t>
        </is>
      </c>
    </row>
    <row r="12">
      <c r="A12" s="3" t="inlineStr">
        <is>
          <t>6) Review 'Summary' for totals to use in your Economic Impact Statement and form letter.</t>
        </is>
      </c>
    </row>
    <row r="14">
      <c r="A14" s="2" t="inlineStr">
        <is>
          <t>Optional (Open Purchase Orders)</t>
        </is>
      </c>
    </row>
    <row r="15" ht="40" customHeight="1">
      <c r="A15" s="3" t="inlineStr">
        <is>
          <t>If you have open/backordered purchase orders, import them into 'OpenPO_Import' and map headers in 'Mapping_OpenPO'. This estimates deposits at risk and cancellation/restocking fees.</t>
        </is>
      </c>
    </row>
    <row r="17">
      <c r="A17" s="2" t="inlineStr">
        <is>
          <t>Notes</t>
        </is>
      </c>
    </row>
    <row r="18" ht="60" customHeight="1">
      <c r="A18" s="3" t="inlineStr">
        <is>
          <t>• This template does not provide legal determinations of whether a SKU is impacted.
• Enter conservative estimates and attach your POS reports and open PO exports as appendices when submitting.</t>
        </is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C18"/>
  <sheetViews>
    <sheetView workbookViewId="0">
      <pane ySplit="5" topLeftCell="A6" activePane="bottomLeft" state="frozen"/>
      <selection pane="bottomLeft" activeCell="A1" sqref="A1"/>
    </sheetView>
  </sheetViews>
  <sheetFormatPr baseColWidth="8" defaultRowHeight="15"/>
  <cols>
    <col width="22" customWidth="1" min="1" max="1"/>
    <col width="35" customWidth="1" min="2" max="2"/>
    <col width="70" customWidth="1" min="3" max="3"/>
  </cols>
  <sheetData>
    <row r="1">
      <c r="A1" s="1" t="inlineStr">
        <is>
          <t>Inventory CSV Column Mapping</t>
        </is>
      </c>
    </row>
    <row r="3">
      <c r="A3" s="4" t="inlineStr">
        <is>
          <t>Enter the EXACT column header name from your imported CSV for each required field.</t>
        </is>
      </c>
    </row>
    <row r="5">
      <c r="A5" s="5" t="inlineStr">
        <is>
          <t>Required Field</t>
        </is>
      </c>
      <c r="B5" s="5" t="inlineStr">
        <is>
          <t>Your CSV Header Name (type exactly)</t>
        </is>
      </c>
      <c r="C5" s="5" t="inlineStr">
        <is>
          <t>Notes</t>
        </is>
      </c>
    </row>
    <row r="6">
      <c r="A6" s="6" t="inlineStr">
        <is>
          <t>SKU</t>
        </is>
      </c>
      <c r="B6" s="7" t="inlineStr"/>
      <c r="C6" s="8" t="inlineStr">
        <is>
          <t>Unique item identifier (SKU/Item #/UPC)</t>
        </is>
      </c>
    </row>
    <row r="7">
      <c r="A7" s="6" t="inlineStr">
        <is>
          <t>Description</t>
        </is>
      </c>
      <c r="B7" s="7" t="inlineStr"/>
      <c r="C7" s="8" t="inlineStr">
        <is>
          <t>Item description</t>
        </is>
      </c>
    </row>
    <row r="8">
      <c r="A8" s="6" t="inlineStr">
        <is>
          <t>Category</t>
        </is>
      </c>
      <c r="B8" s="7" t="inlineStr"/>
      <c r="C8" s="8" t="inlineStr">
        <is>
          <t>Category/group (optional but useful)</t>
        </is>
      </c>
    </row>
    <row r="9">
      <c r="A9" s="6" t="inlineStr">
        <is>
          <t>Vendor</t>
        </is>
      </c>
      <c r="B9" s="7" t="inlineStr"/>
      <c r="C9" s="8" t="inlineStr">
        <is>
          <t>Vendor/distributor (optional)</t>
        </is>
      </c>
    </row>
    <row r="10">
      <c r="A10" s="6" t="inlineStr">
        <is>
          <t>Qty_On_Hand</t>
        </is>
      </c>
      <c r="B10" s="7" t="inlineStr"/>
      <c r="C10" s="8" t="inlineStr">
        <is>
          <t>Quantity on hand</t>
        </is>
      </c>
    </row>
    <row r="11">
      <c r="A11" s="6" t="inlineStr">
        <is>
          <t>Unit_Cost</t>
        </is>
      </c>
      <c r="B11" s="7" t="inlineStr"/>
      <c r="C11" s="8" t="inlineStr">
        <is>
          <t>Unit cost (landed cost)</t>
        </is>
      </c>
    </row>
    <row r="12">
      <c r="A12" s="6" t="inlineStr">
        <is>
          <t>Unit_Retail</t>
        </is>
      </c>
      <c r="B12" s="7" t="inlineStr"/>
      <c r="C12" s="8" t="inlineStr">
        <is>
          <t>Unit retail price (MSRP / selling price)</t>
        </is>
      </c>
    </row>
    <row r="14">
      <c r="A14" s="2" t="inlineStr">
        <is>
          <t>Optional Fields (if in your CSV)</t>
        </is>
      </c>
    </row>
    <row r="16">
      <c r="A16" s="9" t="inlineStr">
        <is>
          <t>On_Order_Qty</t>
        </is>
      </c>
      <c r="B16" s="7" t="inlineStr"/>
      <c r="C16" s="8" t="inlineStr">
        <is>
          <t>Quantity on order/backorder</t>
        </is>
      </c>
    </row>
    <row r="17">
      <c r="A17" s="9" t="inlineStr">
        <is>
          <t>Deposit_Paid</t>
        </is>
      </c>
      <c r="B17" s="7" t="inlineStr"/>
      <c r="C17" s="8" t="inlineStr">
        <is>
          <t>Deposits paid</t>
        </is>
      </c>
    </row>
    <row r="18">
      <c r="A18" s="9" t="inlineStr">
        <is>
          <t>Cancellation_Fee_Rate</t>
        </is>
      </c>
      <c r="B18" s="7" t="inlineStr"/>
      <c r="C18" s="8" t="inlineStr">
        <is>
          <t>Cancellation fee rate (e.g., 0.10)</t>
        </is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H2"/>
  <sheetViews>
    <sheetView workbookViewId="0">
      <pane ySplit="3" topLeftCell="A4" activePane="bottomLeft" state="frozen"/>
      <selection pane="bottomLeft" activeCell="A1" sqref="A1"/>
    </sheetView>
  </sheetViews>
  <sheetFormatPr baseColWidth="8" defaultRowHeight="15"/>
  <cols>
    <col width="18" customWidth="1" min="1" max="1"/>
    <col width="18" customWidth="1" min="2" max="2"/>
    <col width="18" customWidth="1" min="3" max="3"/>
    <col width="18" customWidth="1" min="4" max="4"/>
    <col width="18" customWidth="1" min="5" max="5"/>
    <col width="18" customWidth="1" min="6" max="6"/>
    <col width="18" customWidth="1" min="7" max="7"/>
    <col width="18" customWidth="1" min="8" max="8"/>
    <col width="18" customWidth="1" min="9" max="9"/>
    <col width="18" customWidth="1" min="10" max="10"/>
    <col width="18" customWidth="1" min="11" max="11"/>
    <col width="18" customWidth="1" min="12" max="12"/>
    <col width="18" customWidth="1" min="13" max="13"/>
    <col width="18" customWidth="1" min="14" max="14"/>
  </cols>
  <sheetData>
    <row r="1">
      <c r="A1" s="4" t="inlineStr">
        <is>
          <t>Paste or import your POS inventory CSV here (header row in row 1).</t>
        </is>
      </c>
    </row>
    <row r="2">
      <c r="A2" s="4" t="inlineStr">
        <is>
          <t>TIP: Use Excel Data → From Text/CSV and load into this sheet starting at A1.</t>
        </is>
      </c>
    </row>
  </sheetData>
  <mergeCells count="2">
    <mergeCell ref="A2:H2"/>
    <mergeCell ref="A1:H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C5"/>
  <sheetViews>
    <sheetView workbookViewId="0">
      <pane ySplit="5" topLeftCell="A6" activePane="bottomLeft" state="frozen"/>
      <selection pane="bottomLeft" activeCell="A1" sqref="A1"/>
    </sheetView>
  </sheetViews>
  <sheetFormatPr baseColWidth="8" defaultRowHeight="15"/>
  <cols>
    <col width="22" customWidth="1" min="1" max="1"/>
    <col width="24" customWidth="1" min="2" max="2"/>
    <col width="60" customWidth="1" min="3" max="3"/>
  </cols>
  <sheetData>
    <row r="1">
      <c r="A1" s="1" t="inlineStr">
        <is>
          <t>Impact List (Optional but recommended)</t>
        </is>
      </c>
    </row>
    <row r="3">
      <c r="A3" s="4" t="inlineStr">
        <is>
          <t>Paste SKUs/UPCs here to auto-tag inventory as HB217, HB207, Both, or None.</t>
        </is>
      </c>
    </row>
    <row r="5">
      <c r="A5" s="5" t="inlineStr">
        <is>
          <t>SKU_or_UPC</t>
        </is>
      </c>
      <c r="B5" s="5" t="inlineStr">
        <is>
          <t>Impact (HB217 / HB207 / Both)</t>
        </is>
      </c>
      <c r="C5" s="5" t="inlineStr">
        <is>
          <t>Notes</t>
        </is>
      </c>
    </row>
  </sheetData>
  <dataValidations count="1">
    <dataValidation sqref="B6:B2000" showDropDown="0" showInputMessage="0" showErrorMessage="0" allowBlank="1" type="list">
      <formula1>"HB217,HB207,Both,None"</formula1>
    </dataValidation>
  </dataValidation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N203"/>
  <sheetViews>
    <sheetView workbookViewId="0">
      <pane ySplit="3" topLeftCell="A4" activePane="bottomLeft" state="frozen"/>
      <selection pane="bottomLeft" activeCell="A1" sqref="A1"/>
    </sheetView>
  </sheetViews>
  <sheetFormatPr baseColWidth="8" defaultRowHeight="15"/>
  <cols>
    <col width="16" customWidth="1" min="1" max="1"/>
    <col width="40" customWidth="1" min="2" max="2"/>
    <col width="18" customWidth="1" min="3" max="3"/>
    <col width="18" customWidth="1" min="4" max="4"/>
    <col width="12" customWidth="1" min="5" max="5"/>
    <col width="12" customWidth="1" min="6" max="6"/>
    <col width="12" customWidth="1" min="7" max="7"/>
    <col width="16" customWidth="1" min="8" max="8"/>
    <col width="12" customWidth="1" min="9" max="9"/>
    <col width="12" customWidth="1" min="10" max="10"/>
    <col width="12" customWidth="1" min="11" max="11"/>
    <col width="14" customWidth="1" min="12" max="12"/>
    <col width="12" customWidth="1" min="13" max="13"/>
    <col width="14" customWidth="1" min="14" max="14"/>
  </cols>
  <sheetData>
    <row r="1">
      <c r="A1" s="2" t="inlineStr">
        <is>
          <t>Normalized Inventory (auto-populated)</t>
        </is>
      </c>
    </row>
    <row r="2">
      <c r="A2" s="10">
        <f>IFERROR(VLOOKUP("SKU",Mapping_Inventory!$A$6:$B$18,2,FALSE),"")</f>
        <v/>
      </c>
      <c r="B2" s="10">
        <f>IFERROR(VLOOKUP("Description",Mapping_Inventory!$A$6:$B$18,2,FALSE),"")</f>
        <v/>
      </c>
      <c r="C2" s="10">
        <f>IFERROR(VLOOKUP("Category",Mapping_Inventory!$A$6:$B$18,2,FALSE),"")</f>
        <v/>
      </c>
      <c r="D2" s="10">
        <f>IFERROR(VLOOKUP("Vendor",Mapping_Inventory!$A$6:$B$18,2,FALSE),"")</f>
        <v/>
      </c>
      <c r="E2" s="10">
        <f>IFERROR(VLOOKUP("Qty_On_Hand",Mapping_Inventory!$A$6:$B$18,2,FALSE),"")</f>
        <v/>
      </c>
      <c r="F2" s="10">
        <f>IFERROR(VLOOKUP("Unit_Cost",Mapping_Inventory!$A$6:$B$18,2,FALSE),"")</f>
        <v/>
      </c>
      <c r="G2" s="10">
        <f>IFERROR(VLOOKUP("Unit_Retail",Mapping_Inventory!$A$6:$B$18,2,FALSE),"")</f>
        <v/>
      </c>
      <c r="H2" s="10">
        <f>IFERROR(VLOOKUP("On_Order_Qty",Mapping_Inventory!$A$6:$B$18,2,FALSE),"")</f>
        <v/>
      </c>
      <c r="I2" s="10">
        <f>IFERROR(VLOOKUP("Deposit_Paid",Mapping_Inventory!$A$6:$B$18,2,FALSE),"")</f>
        <v/>
      </c>
      <c r="J2" s="10">
        <f>IFERROR(VLOOKUP("Cancellation_Fee_Rate",Mapping_Inventory!$A$6:$B$18,2,FALSE),"")</f>
        <v/>
      </c>
    </row>
    <row r="3">
      <c r="A3" s="5" t="inlineStr">
        <is>
          <t>SKU</t>
        </is>
      </c>
      <c r="B3" s="5" t="inlineStr">
        <is>
          <t>Description</t>
        </is>
      </c>
      <c r="C3" s="5" t="inlineStr">
        <is>
          <t>Category</t>
        </is>
      </c>
      <c r="D3" s="5" t="inlineStr">
        <is>
          <t>Vendor</t>
        </is>
      </c>
      <c r="E3" s="5" t="inlineStr">
        <is>
          <t>Qty_On_Hand</t>
        </is>
      </c>
      <c r="F3" s="5" t="inlineStr">
        <is>
          <t>Unit_Cost</t>
        </is>
      </c>
      <c r="G3" s="5" t="inlineStr">
        <is>
          <t>Unit_Retail</t>
        </is>
      </c>
      <c r="H3" s="5" t="inlineStr">
        <is>
          <t>Gross_Margin/Unit</t>
        </is>
      </c>
      <c r="I3" s="5" t="inlineStr">
        <is>
          <t>Inv @ Cost</t>
        </is>
      </c>
      <c r="J3" s="5" t="inlineStr">
        <is>
          <t>Inv @ Retail</t>
        </is>
      </c>
      <c r="K3" s="5" t="inlineStr">
        <is>
          <t>Margin @ Risk</t>
        </is>
      </c>
      <c r="L3" s="5" t="inlineStr">
        <is>
          <t>Bill Impact</t>
        </is>
      </c>
      <c r="M3" s="5" t="inlineStr">
        <is>
          <t>On_Order_Qty</t>
        </is>
      </c>
      <c r="N3" s="5" t="inlineStr">
        <is>
          <t>On_Order_Cost</t>
        </is>
      </c>
    </row>
    <row r="4">
      <c r="A4" s="11">
        <f>IF($A$2="","",IFERROR(INDEX(Inventory_Import!$A$1:$AZ$1000,2,MATCH($A$2,Inventory_Import!$A$1:$AZ$1,0)),""))</f>
        <v/>
      </c>
      <c r="B4" s="11">
        <f>IF($B$2="","",IFERROR(INDEX(Inventory_Import!$A$1:$AZ$1000,2,MATCH($B$2,Inventory_Import!$A$1:$AZ$1,0)),""))</f>
        <v/>
      </c>
      <c r="C4" s="11">
        <f>IF($C$2="","",IFERROR(INDEX(Inventory_Import!$A$1:$AZ$1000,2,MATCH($C$2,Inventory_Import!$A$1:$AZ$1,0)),""))</f>
        <v/>
      </c>
      <c r="D4" s="11">
        <f>IF($D$2="","",IFERROR(INDEX(Inventory_Import!$A$1:$AZ$1000,2,MATCH($D$2,Inventory_Import!$A$1:$AZ$1,0)),""))</f>
        <v/>
      </c>
      <c r="E4" s="12">
        <f>IF($E$2="","",IFERROR(INDEX(Inventory_Import!$A$1:$AZ$1000,2,MATCH($E$2,Inventory_Import!$A$1:$AZ$1,0)),""))</f>
        <v/>
      </c>
      <c r="F4" s="13">
        <f>IF($F$2="","",IFERROR(INDEX(Inventory_Import!$A$1:$AZ$1000,2,MATCH($F$2,Inventory_Import!$A$1:$AZ$1,0)),""))</f>
        <v/>
      </c>
      <c r="G4" s="13">
        <f>IF($G$2="","",IFERROR(INDEX(Inventory_Import!$A$1:$AZ$1000,2,MATCH($G$2,Inventory_Import!$A$1:$AZ$1,0)),""))</f>
        <v/>
      </c>
      <c r="H4" s="13">
        <f>IF(OR(F4="",G4=""),"",G4-F4)</f>
        <v/>
      </c>
      <c r="I4" s="13">
        <f>IF(OR(E4="",F4=""),"",E4*F4)</f>
        <v/>
      </c>
      <c r="J4" s="13">
        <f>IF(OR(E4="",G4=""),"",E4*G4)</f>
        <v/>
      </c>
      <c r="K4" s="13">
        <f>IF(OR(E4="",H4=""),"",E4*H4)</f>
        <v/>
      </c>
      <c r="L4" s="13">
        <f>IF(A4="","",IFERROR(VLOOKUP(A4,Impact_List!$A$6:$B$2000,2,FALSE),"Unassigned"))</f>
        <v/>
      </c>
      <c r="M4" s="11">
        <f>IF($H$2="","",IFERROR(INDEX(Inventory_Import!$A$1:$AZ$1000,2,MATCH($H$2,Inventory_Import!$A$1:$AZ$1,0)),""))</f>
        <v/>
      </c>
      <c r="N4" s="13">
        <f>IF(OR(M4="",F4=""),"",M4*F4)</f>
        <v/>
      </c>
    </row>
    <row r="5">
      <c r="A5" s="11">
        <f>IF($A$2="","",IFERROR(INDEX(Inventory_Import!$A$1:$AZ$1000,3,MATCH($A$2,Inventory_Import!$A$1:$AZ$1,0)),""))</f>
        <v/>
      </c>
      <c r="B5" s="11">
        <f>IF($B$2="","",IFERROR(INDEX(Inventory_Import!$A$1:$AZ$1000,3,MATCH($B$2,Inventory_Import!$A$1:$AZ$1,0)),""))</f>
        <v/>
      </c>
      <c r="C5" s="11">
        <f>IF($C$2="","",IFERROR(INDEX(Inventory_Import!$A$1:$AZ$1000,3,MATCH($C$2,Inventory_Import!$A$1:$AZ$1,0)),""))</f>
        <v/>
      </c>
      <c r="D5" s="11">
        <f>IF($D$2="","",IFERROR(INDEX(Inventory_Import!$A$1:$AZ$1000,3,MATCH($D$2,Inventory_Import!$A$1:$AZ$1,0)),""))</f>
        <v/>
      </c>
      <c r="E5" s="12">
        <f>IF($E$2="","",IFERROR(INDEX(Inventory_Import!$A$1:$AZ$1000,3,MATCH($E$2,Inventory_Import!$A$1:$AZ$1,0)),""))</f>
        <v/>
      </c>
      <c r="F5" s="13">
        <f>IF($F$2="","",IFERROR(INDEX(Inventory_Import!$A$1:$AZ$1000,3,MATCH($F$2,Inventory_Import!$A$1:$AZ$1,0)),""))</f>
        <v/>
      </c>
      <c r="G5" s="13">
        <f>IF($G$2="","",IFERROR(INDEX(Inventory_Import!$A$1:$AZ$1000,3,MATCH($G$2,Inventory_Import!$A$1:$AZ$1,0)),""))</f>
        <v/>
      </c>
      <c r="H5" s="13">
        <f>IF(OR(F5="",G5=""),"",G5-F5)</f>
        <v/>
      </c>
      <c r="I5" s="13">
        <f>IF(OR(E5="",F5=""),"",E5*F5)</f>
        <v/>
      </c>
      <c r="J5" s="13">
        <f>IF(OR(E5="",G5=""),"",E5*G5)</f>
        <v/>
      </c>
      <c r="K5" s="13">
        <f>IF(OR(E5="",H5=""),"",E5*H5)</f>
        <v/>
      </c>
      <c r="L5" s="13">
        <f>IF(A5="","",IFERROR(VLOOKUP(A5,Impact_List!$A$6:$B$2000,2,FALSE),"Unassigned"))</f>
        <v/>
      </c>
      <c r="M5" s="11">
        <f>IF($H$2="","",IFERROR(INDEX(Inventory_Import!$A$1:$AZ$1000,3,MATCH($H$2,Inventory_Import!$A$1:$AZ$1,0)),""))</f>
        <v/>
      </c>
      <c r="N5" s="13">
        <f>IF(OR(M5="",F5=""),"",M5*F5)</f>
        <v/>
      </c>
    </row>
    <row r="6">
      <c r="A6" s="11">
        <f>IF($A$2="","",IFERROR(INDEX(Inventory_Import!$A$1:$AZ$1000,4,MATCH($A$2,Inventory_Import!$A$1:$AZ$1,0)),""))</f>
        <v/>
      </c>
      <c r="B6" s="11">
        <f>IF($B$2="","",IFERROR(INDEX(Inventory_Import!$A$1:$AZ$1000,4,MATCH($B$2,Inventory_Import!$A$1:$AZ$1,0)),""))</f>
        <v/>
      </c>
      <c r="C6" s="11">
        <f>IF($C$2="","",IFERROR(INDEX(Inventory_Import!$A$1:$AZ$1000,4,MATCH($C$2,Inventory_Import!$A$1:$AZ$1,0)),""))</f>
        <v/>
      </c>
      <c r="D6" s="11">
        <f>IF($D$2="","",IFERROR(INDEX(Inventory_Import!$A$1:$AZ$1000,4,MATCH($D$2,Inventory_Import!$A$1:$AZ$1,0)),""))</f>
        <v/>
      </c>
      <c r="E6" s="12">
        <f>IF($E$2="","",IFERROR(INDEX(Inventory_Import!$A$1:$AZ$1000,4,MATCH($E$2,Inventory_Import!$A$1:$AZ$1,0)),""))</f>
        <v/>
      </c>
      <c r="F6" s="13">
        <f>IF($F$2="","",IFERROR(INDEX(Inventory_Import!$A$1:$AZ$1000,4,MATCH($F$2,Inventory_Import!$A$1:$AZ$1,0)),""))</f>
        <v/>
      </c>
      <c r="G6" s="13">
        <f>IF($G$2="","",IFERROR(INDEX(Inventory_Import!$A$1:$AZ$1000,4,MATCH($G$2,Inventory_Import!$A$1:$AZ$1,0)),""))</f>
        <v/>
      </c>
      <c r="H6" s="13">
        <f>IF(OR(F6="",G6=""),"",G6-F6)</f>
        <v/>
      </c>
      <c r="I6" s="13">
        <f>IF(OR(E6="",F6=""),"",E6*F6)</f>
        <v/>
      </c>
      <c r="J6" s="13">
        <f>IF(OR(E6="",G6=""),"",E6*G6)</f>
        <v/>
      </c>
      <c r="K6" s="13">
        <f>IF(OR(E6="",H6=""),"",E6*H6)</f>
        <v/>
      </c>
      <c r="L6" s="13">
        <f>IF(A6="","",IFERROR(VLOOKUP(A6,Impact_List!$A$6:$B$2000,2,FALSE),"Unassigned"))</f>
        <v/>
      </c>
      <c r="M6" s="11">
        <f>IF($H$2="","",IFERROR(INDEX(Inventory_Import!$A$1:$AZ$1000,4,MATCH($H$2,Inventory_Import!$A$1:$AZ$1,0)),""))</f>
        <v/>
      </c>
      <c r="N6" s="13">
        <f>IF(OR(M6="",F6=""),"",M6*F6)</f>
        <v/>
      </c>
    </row>
    <row r="7">
      <c r="A7" s="11">
        <f>IF($A$2="","",IFERROR(INDEX(Inventory_Import!$A$1:$AZ$1000,5,MATCH($A$2,Inventory_Import!$A$1:$AZ$1,0)),""))</f>
        <v/>
      </c>
      <c r="B7" s="11">
        <f>IF($B$2="","",IFERROR(INDEX(Inventory_Import!$A$1:$AZ$1000,5,MATCH($B$2,Inventory_Import!$A$1:$AZ$1,0)),""))</f>
        <v/>
      </c>
      <c r="C7" s="11">
        <f>IF($C$2="","",IFERROR(INDEX(Inventory_Import!$A$1:$AZ$1000,5,MATCH($C$2,Inventory_Import!$A$1:$AZ$1,0)),""))</f>
        <v/>
      </c>
      <c r="D7" s="11">
        <f>IF($D$2="","",IFERROR(INDEX(Inventory_Import!$A$1:$AZ$1000,5,MATCH($D$2,Inventory_Import!$A$1:$AZ$1,0)),""))</f>
        <v/>
      </c>
      <c r="E7" s="12">
        <f>IF($E$2="","",IFERROR(INDEX(Inventory_Import!$A$1:$AZ$1000,5,MATCH($E$2,Inventory_Import!$A$1:$AZ$1,0)),""))</f>
        <v/>
      </c>
      <c r="F7" s="13">
        <f>IF($F$2="","",IFERROR(INDEX(Inventory_Import!$A$1:$AZ$1000,5,MATCH($F$2,Inventory_Import!$A$1:$AZ$1,0)),""))</f>
        <v/>
      </c>
      <c r="G7" s="13">
        <f>IF($G$2="","",IFERROR(INDEX(Inventory_Import!$A$1:$AZ$1000,5,MATCH($G$2,Inventory_Import!$A$1:$AZ$1,0)),""))</f>
        <v/>
      </c>
      <c r="H7" s="13">
        <f>IF(OR(F7="",G7=""),"",G7-F7)</f>
        <v/>
      </c>
      <c r="I7" s="13">
        <f>IF(OR(E7="",F7=""),"",E7*F7)</f>
        <v/>
      </c>
      <c r="J7" s="13">
        <f>IF(OR(E7="",G7=""),"",E7*G7)</f>
        <v/>
      </c>
      <c r="K7" s="13">
        <f>IF(OR(E7="",H7=""),"",E7*H7)</f>
        <v/>
      </c>
      <c r="L7" s="13">
        <f>IF(A7="","",IFERROR(VLOOKUP(A7,Impact_List!$A$6:$B$2000,2,FALSE),"Unassigned"))</f>
        <v/>
      </c>
      <c r="M7" s="11">
        <f>IF($H$2="","",IFERROR(INDEX(Inventory_Import!$A$1:$AZ$1000,5,MATCH($H$2,Inventory_Import!$A$1:$AZ$1,0)),""))</f>
        <v/>
      </c>
      <c r="N7" s="13">
        <f>IF(OR(M7="",F7=""),"",M7*F7)</f>
        <v/>
      </c>
    </row>
    <row r="8">
      <c r="A8" s="11">
        <f>IF($A$2="","",IFERROR(INDEX(Inventory_Import!$A$1:$AZ$1000,6,MATCH($A$2,Inventory_Import!$A$1:$AZ$1,0)),""))</f>
        <v/>
      </c>
      <c r="B8" s="11">
        <f>IF($B$2="","",IFERROR(INDEX(Inventory_Import!$A$1:$AZ$1000,6,MATCH($B$2,Inventory_Import!$A$1:$AZ$1,0)),""))</f>
        <v/>
      </c>
      <c r="C8" s="11">
        <f>IF($C$2="","",IFERROR(INDEX(Inventory_Import!$A$1:$AZ$1000,6,MATCH($C$2,Inventory_Import!$A$1:$AZ$1,0)),""))</f>
        <v/>
      </c>
      <c r="D8" s="11">
        <f>IF($D$2="","",IFERROR(INDEX(Inventory_Import!$A$1:$AZ$1000,6,MATCH($D$2,Inventory_Import!$A$1:$AZ$1,0)),""))</f>
        <v/>
      </c>
      <c r="E8" s="12">
        <f>IF($E$2="","",IFERROR(INDEX(Inventory_Import!$A$1:$AZ$1000,6,MATCH($E$2,Inventory_Import!$A$1:$AZ$1,0)),""))</f>
        <v/>
      </c>
      <c r="F8" s="13">
        <f>IF($F$2="","",IFERROR(INDEX(Inventory_Import!$A$1:$AZ$1000,6,MATCH($F$2,Inventory_Import!$A$1:$AZ$1,0)),""))</f>
        <v/>
      </c>
      <c r="G8" s="13">
        <f>IF($G$2="","",IFERROR(INDEX(Inventory_Import!$A$1:$AZ$1000,6,MATCH($G$2,Inventory_Import!$A$1:$AZ$1,0)),""))</f>
        <v/>
      </c>
      <c r="H8" s="13">
        <f>IF(OR(F8="",G8=""),"",G8-F8)</f>
        <v/>
      </c>
      <c r="I8" s="13">
        <f>IF(OR(E8="",F8=""),"",E8*F8)</f>
        <v/>
      </c>
      <c r="J8" s="13">
        <f>IF(OR(E8="",G8=""),"",E8*G8)</f>
        <v/>
      </c>
      <c r="K8" s="13">
        <f>IF(OR(E8="",H8=""),"",E8*H8)</f>
        <v/>
      </c>
      <c r="L8" s="13">
        <f>IF(A8="","",IFERROR(VLOOKUP(A8,Impact_List!$A$6:$B$2000,2,FALSE),"Unassigned"))</f>
        <v/>
      </c>
      <c r="M8" s="11">
        <f>IF($H$2="","",IFERROR(INDEX(Inventory_Import!$A$1:$AZ$1000,6,MATCH($H$2,Inventory_Import!$A$1:$AZ$1,0)),""))</f>
        <v/>
      </c>
      <c r="N8" s="13">
        <f>IF(OR(M8="",F8=""),"",M8*F8)</f>
        <v/>
      </c>
    </row>
    <row r="9">
      <c r="A9" s="11">
        <f>IF($A$2="","",IFERROR(INDEX(Inventory_Import!$A$1:$AZ$1000,7,MATCH($A$2,Inventory_Import!$A$1:$AZ$1,0)),""))</f>
        <v/>
      </c>
      <c r="B9" s="11">
        <f>IF($B$2="","",IFERROR(INDEX(Inventory_Import!$A$1:$AZ$1000,7,MATCH($B$2,Inventory_Import!$A$1:$AZ$1,0)),""))</f>
        <v/>
      </c>
      <c r="C9" s="11">
        <f>IF($C$2="","",IFERROR(INDEX(Inventory_Import!$A$1:$AZ$1000,7,MATCH($C$2,Inventory_Import!$A$1:$AZ$1,0)),""))</f>
        <v/>
      </c>
      <c r="D9" s="11">
        <f>IF($D$2="","",IFERROR(INDEX(Inventory_Import!$A$1:$AZ$1000,7,MATCH($D$2,Inventory_Import!$A$1:$AZ$1,0)),""))</f>
        <v/>
      </c>
      <c r="E9" s="12">
        <f>IF($E$2="","",IFERROR(INDEX(Inventory_Import!$A$1:$AZ$1000,7,MATCH($E$2,Inventory_Import!$A$1:$AZ$1,0)),""))</f>
        <v/>
      </c>
      <c r="F9" s="13">
        <f>IF($F$2="","",IFERROR(INDEX(Inventory_Import!$A$1:$AZ$1000,7,MATCH($F$2,Inventory_Import!$A$1:$AZ$1,0)),""))</f>
        <v/>
      </c>
      <c r="G9" s="13">
        <f>IF($G$2="","",IFERROR(INDEX(Inventory_Import!$A$1:$AZ$1000,7,MATCH($G$2,Inventory_Import!$A$1:$AZ$1,0)),""))</f>
        <v/>
      </c>
      <c r="H9" s="13">
        <f>IF(OR(F9="",G9=""),"",G9-F9)</f>
        <v/>
      </c>
      <c r="I9" s="13">
        <f>IF(OR(E9="",F9=""),"",E9*F9)</f>
        <v/>
      </c>
      <c r="J9" s="13">
        <f>IF(OR(E9="",G9=""),"",E9*G9)</f>
        <v/>
      </c>
      <c r="K9" s="13">
        <f>IF(OR(E9="",H9=""),"",E9*H9)</f>
        <v/>
      </c>
      <c r="L9" s="13">
        <f>IF(A9="","",IFERROR(VLOOKUP(A9,Impact_List!$A$6:$B$2000,2,FALSE),"Unassigned"))</f>
        <v/>
      </c>
      <c r="M9" s="11">
        <f>IF($H$2="","",IFERROR(INDEX(Inventory_Import!$A$1:$AZ$1000,7,MATCH($H$2,Inventory_Import!$A$1:$AZ$1,0)),""))</f>
        <v/>
      </c>
      <c r="N9" s="13">
        <f>IF(OR(M9="",F9=""),"",M9*F9)</f>
        <v/>
      </c>
    </row>
    <row r="10">
      <c r="A10" s="11">
        <f>IF($A$2="","",IFERROR(INDEX(Inventory_Import!$A$1:$AZ$1000,8,MATCH($A$2,Inventory_Import!$A$1:$AZ$1,0)),""))</f>
        <v/>
      </c>
      <c r="B10" s="11">
        <f>IF($B$2="","",IFERROR(INDEX(Inventory_Import!$A$1:$AZ$1000,8,MATCH($B$2,Inventory_Import!$A$1:$AZ$1,0)),""))</f>
        <v/>
      </c>
      <c r="C10" s="11">
        <f>IF($C$2="","",IFERROR(INDEX(Inventory_Import!$A$1:$AZ$1000,8,MATCH($C$2,Inventory_Import!$A$1:$AZ$1,0)),""))</f>
        <v/>
      </c>
      <c r="D10" s="11">
        <f>IF($D$2="","",IFERROR(INDEX(Inventory_Import!$A$1:$AZ$1000,8,MATCH($D$2,Inventory_Import!$A$1:$AZ$1,0)),""))</f>
        <v/>
      </c>
      <c r="E10" s="12">
        <f>IF($E$2="","",IFERROR(INDEX(Inventory_Import!$A$1:$AZ$1000,8,MATCH($E$2,Inventory_Import!$A$1:$AZ$1,0)),""))</f>
        <v/>
      </c>
      <c r="F10" s="13">
        <f>IF($F$2="","",IFERROR(INDEX(Inventory_Import!$A$1:$AZ$1000,8,MATCH($F$2,Inventory_Import!$A$1:$AZ$1,0)),""))</f>
        <v/>
      </c>
      <c r="G10" s="13">
        <f>IF($G$2="","",IFERROR(INDEX(Inventory_Import!$A$1:$AZ$1000,8,MATCH($G$2,Inventory_Import!$A$1:$AZ$1,0)),""))</f>
        <v/>
      </c>
      <c r="H10" s="13">
        <f>IF(OR(F10="",G10=""),"",G10-F10)</f>
        <v/>
      </c>
      <c r="I10" s="13">
        <f>IF(OR(E10="",F10=""),"",E10*F10)</f>
        <v/>
      </c>
      <c r="J10" s="13">
        <f>IF(OR(E10="",G10=""),"",E10*G10)</f>
        <v/>
      </c>
      <c r="K10" s="13">
        <f>IF(OR(E10="",H10=""),"",E10*H10)</f>
        <v/>
      </c>
      <c r="L10" s="13">
        <f>IF(A10="","",IFERROR(VLOOKUP(A10,Impact_List!$A$6:$B$2000,2,FALSE),"Unassigned"))</f>
        <v/>
      </c>
      <c r="M10" s="11">
        <f>IF($H$2="","",IFERROR(INDEX(Inventory_Import!$A$1:$AZ$1000,8,MATCH($H$2,Inventory_Import!$A$1:$AZ$1,0)),""))</f>
        <v/>
      </c>
      <c r="N10" s="13">
        <f>IF(OR(M10="",F10=""),"",M10*F10)</f>
        <v/>
      </c>
    </row>
    <row r="11">
      <c r="A11" s="11">
        <f>IF($A$2="","",IFERROR(INDEX(Inventory_Import!$A$1:$AZ$1000,9,MATCH($A$2,Inventory_Import!$A$1:$AZ$1,0)),""))</f>
        <v/>
      </c>
      <c r="B11" s="11">
        <f>IF($B$2="","",IFERROR(INDEX(Inventory_Import!$A$1:$AZ$1000,9,MATCH($B$2,Inventory_Import!$A$1:$AZ$1,0)),""))</f>
        <v/>
      </c>
      <c r="C11" s="11">
        <f>IF($C$2="","",IFERROR(INDEX(Inventory_Import!$A$1:$AZ$1000,9,MATCH($C$2,Inventory_Import!$A$1:$AZ$1,0)),""))</f>
        <v/>
      </c>
      <c r="D11" s="11">
        <f>IF($D$2="","",IFERROR(INDEX(Inventory_Import!$A$1:$AZ$1000,9,MATCH($D$2,Inventory_Import!$A$1:$AZ$1,0)),""))</f>
        <v/>
      </c>
      <c r="E11" s="12">
        <f>IF($E$2="","",IFERROR(INDEX(Inventory_Import!$A$1:$AZ$1000,9,MATCH($E$2,Inventory_Import!$A$1:$AZ$1,0)),""))</f>
        <v/>
      </c>
      <c r="F11" s="13">
        <f>IF($F$2="","",IFERROR(INDEX(Inventory_Import!$A$1:$AZ$1000,9,MATCH($F$2,Inventory_Import!$A$1:$AZ$1,0)),""))</f>
        <v/>
      </c>
      <c r="G11" s="13">
        <f>IF($G$2="","",IFERROR(INDEX(Inventory_Import!$A$1:$AZ$1000,9,MATCH($G$2,Inventory_Import!$A$1:$AZ$1,0)),""))</f>
        <v/>
      </c>
      <c r="H11" s="13">
        <f>IF(OR(F11="",G11=""),"",G11-F11)</f>
        <v/>
      </c>
      <c r="I11" s="13">
        <f>IF(OR(E11="",F11=""),"",E11*F11)</f>
        <v/>
      </c>
      <c r="J11" s="13">
        <f>IF(OR(E11="",G11=""),"",E11*G11)</f>
        <v/>
      </c>
      <c r="K11" s="13">
        <f>IF(OR(E11="",H11=""),"",E11*H11)</f>
        <v/>
      </c>
      <c r="L11" s="13">
        <f>IF(A11="","",IFERROR(VLOOKUP(A11,Impact_List!$A$6:$B$2000,2,FALSE),"Unassigned"))</f>
        <v/>
      </c>
      <c r="M11" s="11">
        <f>IF($H$2="","",IFERROR(INDEX(Inventory_Import!$A$1:$AZ$1000,9,MATCH($H$2,Inventory_Import!$A$1:$AZ$1,0)),""))</f>
        <v/>
      </c>
      <c r="N11" s="13">
        <f>IF(OR(M11="",F11=""),"",M11*F11)</f>
        <v/>
      </c>
    </row>
    <row r="12">
      <c r="A12" s="11">
        <f>IF($A$2="","",IFERROR(INDEX(Inventory_Import!$A$1:$AZ$1000,10,MATCH($A$2,Inventory_Import!$A$1:$AZ$1,0)),""))</f>
        <v/>
      </c>
      <c r="B12" s="11">
        <f>IF($B$2="","",IFERROR(INDEX(Inventory_Import!$A$1:$AZ$1000,10,MATCH($B$2,Inventory_Import!$A$1:$AZ$1,0)),""))</f>
        <v/>
      </c>
      <c r="C12" s="11">
        <f>IF($C$2="","",IFERROR(INDEX(Inventory_Import!$A$1:$AZ$1000,10,MATCH($C$2,Inventory_Import!$A$1:$AZ$1,0)),""))</f>
        <v/>
      </c>
      <c r="D12" s="11">
        <f>IF($D$2="","",IFERROR(INDEX(Inventory_Import!$A$1:$AZ$1000,10,MATCH($D$2,Inventory_Import!$A$1:$AZ$1,0)),""))</f>
        <v/>
      </c>
      <c r="E12" s="12">
        <f>IF($E$2="","",IFERROR(INDEX(Inventory_Import!$A$1:$AZ$1000,10,MATCH($E$2,Inventory_Import!$A$1:$AZ$1,0)),""))</f>
        <v/>
      </c>
      <c r="F12" s="13">
        <f>IF($F$2="","",IFERROR(INDEX(Inventory_Import!$A$1:$AZ$1000,10,MATCH($F$2,Inventory_Import!$A$1:$AZ$1,0)),""))</f>
        <v/>
      </c>
      <c r="G12" s="13">
        <f>IF($G$2="","",IFERROR(INDEX(Inventory_Import!$A$1:$AZ$1000,10,MATCH($G$2,Inventory_Import!$A$1:$AZ$1,0)),""))</f>
        <v/>
      </c>
      <c r="H12" s="13">
        <f>IF(OR(F12="",G12=""),"",G12-F12)</f>
        <v/>
      </c>
      <c r="I12" s="13">
        <f>IF(OR(E12="",F12=""),"",E12*F12)</f>
        <v/>
      </c>
      <c r="J12" s="13">
        <f>IF(OR(E12="",G12=""),"",E12*G12)</f>
        <v/>
      </c>
      <c r="K12" s="13">
        <f>IF(OR(E12="",H12=""),"",E12*H12)</f>
        <v/>
      </c>
      <c r="L12" s="13">
        <f>IF(A12="","",IFERROR(VLOOKUP(A12,Impact_List!$A$6:$B$2000,2,FALSE),"Unassigned"))</f>
        <v/>
      </c>
      <c r="M12" s="11">
        <f>IF($H$2="","",IFERROR(INDEX(Inventory_Import!$A$1:$AZ$1000,10,MATCH($H$2,Inventory_Import!$A$1:$AZ$1,0)),""))</f>
        <v/>
      </c>
      <c r="N12" s="13">
        <f>IF(OR(M12="",F12=""),"",M12*F12)</f>
        <v/>
      </c>
    </row>
    <row r="13">
      <c r="A13" s="11">
        <f>IF($A$2="","",IFERROR(INDEX(Inventory_Import!$A$1:$AZ$1000,11,MATCH($A$2,Inventory_Import!$A$1:$AZ$1,0)),""))</f>
        <v/>
      </c>
      <c r="B13" s="11">
        <f>IF($B$2="","",IFERROR(INDEX(Inventory_Import!$A$1:$AZ$1000,11,MATCH($B$2,Inventory_Import!$A$1:$AZ$1,0)),""))</f>
        <v/>
      </c>
      <c r="C13" s="11">
        <f>IF($C$2="","",IFERROR(INDEX(Inventory_Import!$A$1:$AZ$1000,11,MATCH($C$2,Inventory_Import!$A$1:$AZ$1,0)),""))</f>
        <v/>
      </c>
      <c r="D13" s="11">
        <f>IF($D$2="","",IFERROR(INDEX(Inventory_Import!$A$1:$AZ$1000,11,MATCH($D$2,Inventory_Import!$A$1:$AZ$1,0)),""))</f>
        <v/>
      </c>
      <c r="E13" s="12">
        <f>IF($E$2="","",IFERROR(INDEX(Inventory_Import!$A$1:$AZ$1000,11,MATCH($E$2,Inventory_Import!$A$1:$AZ$1,0)),""))</f>
        <v/>
      </c>
      <c r="F13" s="13">
        <f>IF($F$2="","",IFERROR(INDEX(Inventory_Import!$A$1:$AZ$1000,11,MATCH($F$2,Inventory_Import!$A$1:$AZ$1,0)),""))</f>
        <v/>
      </c>
      <c r="G13" s="13">
        <f>IF($G$2="","",IFERROR(INDEX(Inventory_Import!$A$1:$AZ$1000,11,MATCH($G$2,Inventory_Import!$A$1:$AZ$1,0)),""))</f>
        <v/>
      </c>
      <c r="H13" s="13">
        <f>IF(OR(F13="",G13=""),"",G13-F13)</f>
        <v/>
      </c>
      <c r="I13" s="13">
        <f>IF(OR(E13="",F13=""),"",E13*F13)</f>
        <v/>
      </c>
      <c r="J13" s="13">
        <f>IF(OR(E13="",G13=""),"",E13*G13)</f>
        <v/>
      </c>
      <c r="K13" s="13">
        <f>IF(OR(E13="",H13=""),"",E13*H13)</f>
        <v/>
      </c>
      <c r="L13" s="13">
        <f>IF(A13="","",IFERROR(VLOOKUP(A13,Impact_List!$A$6:$B$2000,2,FALSE),"Unassigned"))</f>
        <v/>
      </c>
      <c r="M13" s="11">
        <f>IF($H$2="","",IFERROR(INDEX(Inventory_Import!$A$1:$AZ$1000,11,MATCH($H$2,Inventory_Import!$A$1:$AZ$1,0)),""))</f>
        <v/>
      </c>
      <c r="N13" s="13">
        <f>IF(OR(M13="",F13=""),"",M13*F13)</f>
        <v/>
      </c>
    </row>
    <row r="14">
      <c r="A14" s="11">
        <f>IF($A$2="","",IFERROR(INDEX(Inventory_Import!$A$1:$AZ$1000,12,MATCH($A$2,Inventory_Import!$A$1:$AZ$1,0)),""))</f>
        <v/>
      </c>
      <c r="B14" s="11">
        <f>IF($B$2="","",IFERROR(INDEX(Inventory_Import!$A$1:$AZ$1000,12,MATCH($B$2,Inventory_Import!$A$1:$AZ$1,0)),""))</f>
        <v/>
      </c>
      <c r="C14" s="11">
        <f>IF($C$2="","",IFERROR(INDEX(Inventory_Import!$A$1:$AZ$1000,12,MATCH($C$2,Inventory_Import!$A$1:$AZ$1,0)),""))</f>
        <v/>
      </c>
      <c r="D14" s="11">
        <f>IF($D$2="","",IFERROR(INDEX(Inventory_Import!$A$1:$AZ$1000,12,MATCH($D$2,Inventory_Import!$A$1:$AZ$1,0)),""))</f>
        <v/>
      </c>
      <c r="E14" s="12">
        <f>IF($E$2="","",IFERROR(INDEX(Inventory_Import!$A$1:$AZ$1000,12,MATCH($E$2,Inventory_Import!$A$1:$AZ$1,0)),""))</f>
        <v/>
      </c>
      <c r="F14" s="13">
        <f>IF($F$2="","",IFERROR(INDEX(Inventory_Import!$A$1:$AZ$1000,12,MATCH($F$2,Inventory_Import!$A$1:$AZ$1,0)),""))</f>
        <v/>
      </c>
      <c r="G14" s="13">
        <f>IF($G$2="","",IFERROR(INDEX(Inventory_Import!$A$1:$AZ$1000,12,MATCH($G$2,Inventory_Import!$A$1:$AZ$1,0)),""))</f>
        <v/>
      </c>
      <c r="H14" s="13">
        <f>IF(OR(F14="",G14=""),"",G14-F14)</f>
        <v/>
      </c>
      <c r="I14" s="13">
        <f>IF(OR(E14="",F14=""),"",E14*F14)</f>
        <v/>
      </c>
      <c r="J14" s="13">
        <f>IF(OR(E14="",G14=""),"",E14*G14)</f>
        <v/>
      </c>
      <c r="K14" s="13">
        <f>IF(OR(E14="",H14=""),"",E14*H14)</f>
        <v/>
      </c>
      <c r="L14" s="13">
        <f>IF(A14="","",IFERROR(VLOOKUP(A14,Impact_List!$A$6:$B$2000,2,FALSE),"Unassigned"))</f>
        <v/>
      </c>
      <c r="M14" s="11">
        <f>IF($H$2="","",IFERROR(INDEX(Inventory_Import!$A$1:$AZ$1000,12,MATCH($H$2,Inventory_Import!$A$1:$AZ$1,0)),""))</f>
        <v/>
      </c>
      <c r="N14" s="13">
        <f>IF(OR(M14="",F14=""),"",M14*F14)</f>
        <v/>
      </c>
    </row>
    <row r="15">
      <c r="A15" s="11">
        <f>IF($A$2="","",IFERROR(INDEX(Inventory_Import!$A$1:$AZ$1000,13,MATCH($A$2,Inventory_Import!$A$1:$AZ$1,0)),""))</f>
        <v/>
      </c>
      <c r="B15" s="11">
        <f>IF($B$2="","",IFERROR(INDEX(Inventory_Import!$A$1:$AZ$1000,13,MATCH($B$2,Inventory_Import!$A$1:$AZ$1,0)),""))</f>
        <v/>
      </c>
      <c r="C15" s="11">
        <f>IF($C$2="","",IFERROR(INDEX(Inventory_Import!$A$1:$AZ$1000,13,MATCH($C$2,Inventory_Import!$A$1:$AZ$1,0)),""))</f>
        <v/>
      </c>
      <c r="D15" s="11">
        <f>IF($D$2="","",IFERROR(INDEX(Inventory_Import!$A$1:$AZ$1000,13,MATCH($D$2,Inventory_Import!$A$1:$AZ$1,0)),""))</f>
        <v/>
      </c>
      <c r="E15" s="12">
        <f>IF($E$2="","",IFERROR(INDEX(Inventory_Import!$A$1:$AZ$1000,13,MATCH($E$2,Inventory_Import!$A$1:$AZ$1,0)),""))</f>
        <v/>
      </c>
      <c r="F15" s="13">
        <f>IF($F$2="","",IFERROR(INDEX(Inventory_Import!$A$1:$AZ$1000,13,MATCH($F$2,Inventory_Import!$A$1:$AZ$1,0)),""))</f>
        <v/>
      </c>
      <c r="G15" s="13">
        <f>IF($G$2="","",IFERROR(INDEX(Inventory_Import!$A$1:$AZ$1000,13,MATCH($G$2,Inventory_Import!$A$1:$AZ$1,0)),""))</f>
        <v/>
      </c>
      <c r="H15" s="13">
        <f>IF(OR(F15="",G15=""),"",G15-F15)</f>
        <v/>
      </c>
      <c r="I15" s="13">
        <f>IF(OR(E15="",F15=""),"",E15*F15)</f>
        <v/>
      </c>
      <c r="J15" s="13">
        <f>IF(OR(E15="",G15=""),"",E15*G15)</f>
        <v/>
      </c>
      <c r="K15" s="13">
        <f>IF(OR(E15="",H15=""),"",E15*H15)</f>
        <v/>
      </c>
      <c r="L15" s="13">
        <f>IF(A15="","",IFERROR(VLOOKUP(A15,Impact_List!$A$6:$B$2000,2,FALSE),"Unassigned"))</f>
        <v/>
      </c>
      <c r="M15" s="11">
        <f>IF($H$2="","",IFERROR(INDEX(Inventory_Import!$A$1:$AZ$1000,13,MATCH($H$2,Inventory_Import!$A$1:$AZ$1,0)),""))</f>
        <v/>
      </c>
      <c r="N15" s="13">
        <f>IF(OR(M15="",F15=""),"",M15*F15)</f>
        <v/>
      </c>
    </row>
    <row r="16">
      <c r="A16" s="11">
        <f>IF($A$2="","",IFERROR(INDEX(Inventory_Import!$A$1:$AZ$1000,14,MATCH($A$2,Inventory_Import!$A$1:$AZ$1,0)),""))</f>
        <v/>
      </c>
      <c r="B16" s="11">
        <f>IF($B$2="","",IFERROR(INDEX(Inventory_Import!$A$1:$AZ$1000,14,MATCH($B$2,Inventory_Import!$A$1:$AZ$1,0)),""))</f>
        <v/>
      </c>
      <c r="C16" s="11">
        <f>IF($C$2="","",IFERROR(INDEX(Inventory_Import!$A$1:$AZ$1000,14,MATCH($C$2,Inventory_Import!$A$1:$AZ$1,0)),""))</f>
        <v/>
      </c>
      <c r="D16" s="11">
        <f>IF($D$2="","",IFERROR(INDEX(Inventory_Import!$A$1:$AZ$1000,14,MATCH($D$2,Inventory_Import!$A$1:$AZ$1,0)),""))</f>
        <v/>
      </c>
      <c r="E16" s="12">
        <f>IF($E$2="","",IFERROR(INDEX(Inventory_Import!$A$1:$AZ$1000,14,MATCH($E$2,Inventory_Import!$A$1:$AZ$1,0)),""))</f>
        <v/>
      </c>
      <c r="F16" s="13">
        <f>IF($F$2="","",IFERROR(INDEX(Inventory_Import!$A$1:$AZ$1000,14,MATCH($F$2,Inventory_Import!$A$1:$AZ$1,0)),""))</f>
        <v/>
      </c>
      <c r="G16" s="13">
        <f>IF($G$2="","",IFERROR(INDEX(Inventory_Import!$A$1:$AZ$1000,14,MATCH($G$2,Inventory_Import!$A$1:$AZ$1,0)),""))</f>
        <v/>
      </c>
      <c r="H16" s="13">
        <f>IF(OR(F16="",G16=""),"",G16-F16)</f>
        <v/>
      </c>
      <c r="I16" s="13">
        <f>IF(OR(E16="",F16=""),"",E16*F16)</f>
        <v/>
      </c>
      <c r="J16" s="13">
        <f>IF(OR(E16="",G16=""),"",E16*G16)</f>
        <v/>
      </c>
      <c r="K16" s="13">
        <f>IF(OR(E16="",H16=""),"",E16*H16)</f>
        <v/>
      </c>
      <c r="L16" s="13">
        <f>IF(A16="","",IFERROR(VLOOKUP(A16,Impact_List!$A$6:$B$2000,2,FALSE),"Unassigned"))</f>
        <v/>
      </c>
      <c r="M16" s="11">
        <f>IF($H$2="","",IFERROR(INDEX(Inventory_Import!$A$1:$AZ$1000,14,MATCH($H$2,Inventory_Import!$A$1:$AZ$1,0)),""))</f>
        <v/>
      </c>
      <c r="N16" s="13">
        <f>IF(OR(M16="",F16=""),"",M16*F16)</f>
        <v/>
      </c>
    </row>
    <row r="17">
      <c r="A17" s="11">
        <f>IF($A$2="","",IFERROR(INDEX(Inventory_Import!$A$1:$AZ$1000,15,MATCH($A$2,Inventory_Import!$A$1:$AZ$1,0)),""))</f>
        <v/>
      </c>
      <c r="B17" s="11">
        <f>IF($B$2="","",IFERROR(INDEX(Inventory_Import!$A$1:$AZ$1000,15,MATCH($B$2,Inventory_Import!$A$1:$AZ$1,0)),""))</f>
        <v/>
      </c>
      <c r="C17" s="11">
        <f>IF($C$2="","",IFERROR(INDEX(Inventory_Import!$A$1:$AZ$1000,15,MATCH($C$2,Inventory_Import!$A$1:$AZ$1,0)),""))</f>
        <v/>
      </c>
      <c r="D17" s="11">
        <f>IF($D$2="","",IFERROR(INDEX(Inventory_Import!$A$1:$AZ$1000,15,MATCH($D$2,Inventory_Import!$A$1:$AZ$1,0)),""))</f>
        <v/>
      </c>
      <c r="E17" s="12">
        <f>IF($E$2="","",IFERROR(INDEX(Inventory_Import!$A$1:$AZ$1000,15,MATCH($E$2,Inventory_Import!$A$1:$AZ$1,0)),""))</f>
        <v/>
      </c>
      <c r="F17" s="13">
        <f>IF($F$2="","",IFERROR(INDEX(Inventory_Import!$A$1:$AZ$1000,15,MATCH($F$2,Inventory_Import!$A$1:$AZ$1,0)),""))</f>
        <v/>
      </c>
      <c r="G17" s="13">
        <f>IF($G$2="","",IFERROR(INDEX(Inventory_Import!$A$1:$AZ$1000,15,MATCH($G$2,Inventory_Import!$A$1:$AZ$1,0)),""))</f>
        <v/>
      </c>
      <c r="H17" s="13">
        <f>IF(OR(F17="",G17=""),"",G17-F17)</f>
        <v/>
      </c>
      <c r="I17" s="13">
        <f>IF(OR(E17="",F17=""),"",E17*F17)</f>
        <v/>
      </c>
      <c r="J17" s="13">
        <f>IF(OR(E17="",G17=""),"",E17*G17)</f>
        <v/>
      </c>
      <c r="K17" s="13">
        <f>IF(OR(E17="",H17=""),"",E17*H17)</f>
        <v/>
      </c>
      <c r="L17" s="13">
        <f>IF(A17="","",IFERROR(VLOOKUP(A17,Impact_List!$A$6:$B$2000,2,FALSE),"Unassigned"))</f>
        <v/>
      </c>
      <c r="M17" s="11">
        <f>IF($H$2="","",IFERROR(INDEX(Inventory_Import!$A$1:$AZ$1000,15,MATCH($H$2,Inventory_Import!$A$1:$AZ$1,0)),""))</f>
        <v/>
      </c>
      <c r="N17" s="13">
        <f>IF(OR(M17="",F17=""),"",M17*F17)</f>
        <v/>
      </c>
    </row>
    <row r="18">
      <c r="A18" s="11">
        <f>IF($A$2="","",IFERROR(INDEX(Inventory_Import!$A$1:$AZ$1000,16,MATCH($A$2,Inventory_Import!$A$1:$AZ$1,0)),""))</f>
        <v/>
      </c>
      <c r="B18" s="11">
        <f>IF($B$2="","",IFERROR(INDEX(Inventory_Import!$A$1:$AZ$1000,16,MATCH($B$2,Inventory_Import!$A$1:$AZ$1,0)),""))</f>
        <v/>
      </c>
      <c r="C18" s="11">
        <f>IF($C$2="","",IFERROR(INDEX(Inventory_Import!$A$1:$AZ$1000,16,MATCH($C$2,Inventory_Import!$A$1:$AZ$1,0)),""))</f>
        <v/>
      </c>
      <c r="D18" s="11">
        <f>IF($D$2="","",IFERROR(INDEX(Inventory_Import!$A$1:$AZ$1000,16,MATCH($D$2,Inventory_Import!$A$1:$AZ$1,0)),""))</f>
        <v/>
      </c>
      <c r="E18" s="12">
        <f>IF($E$2="","",IFERROR(INDEX(Inventory_Import!$A$1:$AZ$1000,16,MATCH($E$2,Inventory_Import!$A$1:$AZ$1,0)),""))</f>
        <v/>
      </c>
      <c r="F18" s="13">
        <f>IF($F$2="","",IFERROR(INDEX(Inventory_Import!$A$1:$AZ$1000,16,MATCH($F$2,Inventory_Import!$A$1:$AZ$1,0)),""))</f>
        <v/>
      </c>
      <c r="G18" s="13">
        <f>IF($G$2="","",IFERROR(INDEX(Inventory_Import!$A$1:$AZ$1000,16,MATCH($G$2,Inventory_Import!$A$1:$AZ$1,0)),""))</f>
        <v/>
      </c>
      <c r="H18" s="13">
        <f>IF(OR(F18="",G18=""),"",G18-F18)</f>
        <v/>
      </c>
      <c r="I18" s="13">
        <f>IF(OR(E18="",F18=""),"",E18*F18)</f>
        <v/>
      </c>
      <c r="J18" s="13">
        <f>IF(OR(E18="",G18=""),"",E18*G18)</f>
        <v/>
      </c>
      <c r="K18" s="13">
        <f>IF(OR(E18="",H18=""),"",E18*H18)</f>
        <v/>
      </c>
      <c r="L18" s="13">
        <f>IF(A18="","",IFERROR(VLOOKUP(A18,Impact_List!$A$6:$B$2000,2,FALSE),"Unassigned"))</f>
        <v/>
      </c>
      <c r="M18" s="11">
        <f>IF($H$2="","",IFERROR(INDEX(Inventory_Import!$A$1:$AZ$1000,16,MATCH($H$2,Inventory_Import!$A$1:$AZ$1,0)),""))</f>
        <v/>
      </c>
      <c r="N18" s="13">
        <f>IF(OR(M18="",F18=""),"",M18*F18)</f>
        <v/>
      </c>
    </row>
    <row r="19">
      <c r="A19" s="11">
        <f>IF($A$2="","",IFERROR(INDEX(Inventory_Import!$A$1:$AZ$1000,17,MATCH($A$2,Inventory_Import!$A$1:$AZ$1,0)),""))</f>
        <v/>
      </c>
      <c r="B19" s="11">
        <f>IF($B$2="","",IFERROR(INDEX(Inventory_Import!$A$1:$AZ$1000,17,MATCH($B$2,Inventory_Import!$A$1:$AZ$1,0)),""))</f>
        <v/>
      </c>
      <c r="C19" s="11">
        <f>IF($C$2="","",IFERROR(INDEX(Inventory_Import!$A$1:$AZ$1000,17,MATCH($C$2,Inventory_Import!$A$1:$AZ$1,0)),""))</f>
        <v/>
      </c>
      <c r="D19" s="11">
        <f>IF($D$2="","",IFERROR(INDEX(Inventory_Import!$A$1:$AZ$1000,17,MATCH($D$2,Inventory_Import!$A$1:$AZ$1,0)),""))</f>
        <v/>
      </c>
      <c r="E19" s="12">
        <f>IF($E$2="","",IFERROR(INDEX(Inventory_Import!$A$1:$AZ$1000,17,MATCH($E$2,Inventory_Import!$A$1:$AZ$1,0)),""))</f>
        <v/>
      </c>
      <c r="F19" s="13">
        <f>IF($F$2="","",IFERROR(INDEX(Inventory_Import!$A$1:$AZ$1000,17,MATCH($F$2,Inventory_Import!$A$1:$AZ$1,0)),""))</f>
        <v/>
      </c>
      <c r="G19" s="13">
        <f>IF($G$2="","",IFERROR(INDEX(Inventory_Import!$A$1:$AZ$1000,17,MATCH($G$2,Inventory_Import!$A$1:$AZ$1,0)),""))</f>
        <v/>
      </c>
      <c r="H19" s="13">
        <f>IF(OR(F19="",G19=""),"",G19-F19)</f>
        <v/>
      </c>
      <c r="I19" s="13">
        <f>IF(OR(E19="",F19=""),"",E19*F19)</f>
        <v/>
      </c>
      <c r="J19" s="13">
        <f>IF(OR(E19="",G19=""),"",E19*G19)</f>
        <v/>
      </c>
      <c r="K19" s="13">
        <f>IF(OR(E19="",H19=""),"",E19*H19)</f>
        <v/>
      </c>
      <c r="L19" s="13">
        <f>IF(A19="","",IFERROR(VLOOKUP(A19,Impact_List!$A$6:$B$2000,2,FALSE),"Unassigned"))</f>
        <v/>
      </c>
      <c r="M19" s="11">
        <f>IF($H$2="","",IFERROR(INDEX(Inventory_Import!$A$1:$AZ$1000,17,MATCH($H$2,Inventory_Import!$A$1:$AZ$1,0)),""))</f>
        <v/>
      </c>
      <c r="N19" s="13">
        <f>IF(OR(M19="",F19=""),"",M19*F19)</f>
        <v/>
      </c>
    </row>
    <row r="20">
      <c r="A20" s="11">
        <f>IF($A$2="","",IFERROR(INDEX(Inventory_Import!$A$1:$AZ$1000,18,MATCH($A$2,Inventory_Import!$A$1:$AZ$1,0)),""))</f>
        <v/>
      </c>
      <c r="B20" s="11">
        <f>IF($B$2="","",IFERROR(INDEX(Inventory_Import!$A$1:$AZ$1000,18,MATCH($B$2,Inventory_Import!$A$1:$AZ$1,0)),""))</f>
        <v/>
      </c>
      <c r="C20" s="11">
        <f>IF($C$2="","",IFERROR(INDEX(Inventory_Import!$A$1:$AZ$1000,18,MATCH($C$2,Inventory_Import!$A$1:$AZ$1,0)),""))</f>
        <v/>
      </c>
      <c r="D20" s="11">
        <f>IF($D$2="","",IFERROR(INDEX(Inventory_Import!$A$1:$AZ$1000,18,MATCH($D$2,Inventory_Import!$A$1:$AZ$1,0)),""))</f>
        <v/>
      </c>
      <c r="E20" s="12">
        <f>IF($E$2="","",IFERROR(INDEX(Inventory_Import!$A$1:$AZ$1000,18,MATCH($E$2,Inventory_Import!$A$1:$AZ$1,0)),""))</f>
        <v/>
      </c>
      <c r="F20" s="13">
        <f>IF($F$2="","",IFERROR(INDEX(Inventory_Import!$A$1:$AZ$1000,18,MATCH($F$2,Inventory_Import!$A$1:$AZ$1,0)),""))</f>
        <v/>
      </c>
      <c r="G20" s="13">
        <f>IF($G$2="","",IFERROR(INDEX(Inventory_Import!$A$1:$AZ$1000,18,MATCH($G$2,Inventory_Import!$A$1:$AZ$1,0)),""))</f>
        <v/>
      </c>
      <c r="H20" s="13">
        <f>IF(OR(F20="",G20=""),"",G20-F20)</f>
        <v/>
      </c>
      <c r="I20" s="13">
        <f>IF(OR(E20="",F20=""),"",E20*F20)</f>
        <v/>
      </c>
      <c r="J20" s="13">
        <f>IF(OR(E20="",G20=""),"",E20*G20)</f>
        <v/>
      </c>
      <c r="K20" s="13">
        <f>IF(OR(E20="",H20=""),"",E20*H20)</f>
        <v/>
      </c>
      <c r="L20" s="13">
        <f>IF(A20="","",IFERROR(VLOOKUP(A20,Impact_List!$A$6:$B$2000,2,FALSE),"Unassigned"))</f>
        <v/>
      </c>
      <c r="M20" s="11">
        <f>IF($H$2="","",IFERROR(INDEX(Inventory_Import!$A$1:$AZ$1000,18,MATCH($H$2,Inventory_Import!$A$1:$AZ$1,0)),""))</f>
        <v/>
      </c>
      <c r="N20" s="13">
        <f>IF(OR(M20="",F20=""),"",M20*F20)</f>
        <v/>
      </c>
    </row>
    <row r="21">
      <c r="A21" s="11">
        <f>IF($A$2="","",IFERROR(INDEX(Inventory_Import!$A$1:$AZ$1000,19,MATCH($A$2,Inventory_Import!$A$1:$AZ$1,0)),""))</f>
        <v/>
      </c>
      <c r="B21" s="11">
        <f>IF($B$2="","",IFERROR(INDEX(Inventory_Import!$A$1:$AZ$1000,19,MATCH($B$2,Inventory_Import!$A$1:$AZ$1,0)),""))</f>
        <v/>
      </c>
      <c r="C21" s="11">
        <f>IF($C$2="","",IFERROR(INDEX(Inventory_Import!$A$1:$AZ$1000,19,MATCH($C$2,Inventory_Import!$A$1:$AZ$1,0)),""))</f>
        <v/>
      </c>
      <c r="D21" s="11">
        <f>IF($D$2="","",IFERROR(INDEX(Inventory_Import!$A$1:$AZ$1000,19,MATCH($D$2,Inventory_Import!$A$1:$AZ$1,0)),""))</f>
        <v/>
      </c>
      <c r="E21" s="12">
        <f>IF($E$2="","",IFERROR(INDEX(Inventory_Import!$A$1:$AZ$1000,19,MATCH($E$2,Inventory_Import!$A$1:$AZ$1,0)),""))</f>
        <v/>
      </c>
      <c r="F21" s="13">
        <f>IF($F$2="","",IFERROR(INDEX(Inventory_Import!$A$1:$AZ$1000,19,MATCH($F$2,Inventory_Import!$A$1:$AZ$1,0)),""))</f>
        <v/>
      </c>
      <c r="G21" s="13">
        <f>IF($G$2="","",IFERROR(INDEX(Inventory_Import!$A$1:$AZ$1000,19,MATCH($G$2,Inventory_Import!$A$1:$AZ$1,0)),""))</f>
        <v/>
      </c>
      <c r="H21" s="13">
        <f>IF(OR(F21="",G21=""),"",G21-F21)</f>
        <v/>
      </c>
      <c r="I21" s="13">
        <f>IF(OR(E21="",F21=""),"",E21*F21)</f>
        <v/>
      </c>
      <c r="J21" s="13">
        <f>IF(OR(E21="",G21=""),"",E21*G21)</f>
        <v/>
      </c>
      <c r="K21" s="13">
        <f>IF(OR(E21="",H21=""),"",E21*H21)</f>
        <v/>
      </c>
      <c r="L21" s="13">
        <f>IF(A21="","",IFERROR(VLOOKUP(A21,Impact_List!$A$6:$B$2000,2,FALSE),"Unassigned"))</f>
        <v/>
      </c>
      <c r="M21" s="11">
        <f>IF($H$2="","",IFERROR(INDEX(Inventory_Import!$A$1:$AZ$1000,19,MATCH($H$2,Inventory_Import!$A$1:$AZ$1,0)),""))</f>
        <v/>
      </c>
      <c r="N21" s="13">
        <f>IF(OR(M21="",F21=""),"",M21*F21)</f>
        <v/>
      </c>
    </row>
    <row r="22">
      <c r="A22" s="11">
        <f>IF($A$2="","",IFERROR(INDEX(Inventory_Import!$A$1:$AZ$1000,20,MATCH($A$2,Inventory_Import!$A$1:$AZ$1,0)),""))</f>
        <v/>
      </c>
      <c r="B22" s="11">
        <f>IF($B$2="","",IFERROR(INDEX(Inventory_Import!$A$1:$AZ$1000,20,MATCH($B$2,Inventory_Import!$A$1:$AZ$1,0)),""))</f>
        <v/>
      </c>
      <c r="C22" s="11">
        <f>IF($C$2="","",IFERROR(INDEX(Inventory_Import!$A$1:$AZ$1000,20,MATCH($C$2,Inventory_Import!$A$1:$AZ$1,0)),""))</f>
        <v/>
      </c>
      <c r="D22" s="11">
        <f>IF($D$2="","",IFERROR(INDEX(Inventory_Import!$A$1:$AZ$1000,20,MATCH($D$2,Inventory_Import!$A$1:$AZ$1,0)),""))</f>
        <v/>
      </c>
      <c r="E22" s="12">
        <f>IF($E$2="","",IFERROR(INDEX(Inventory_Import!$A$1:$AZ$1000,20,MATCH($E$2,Inventory_Import!$A$1:$AZ$1,0)),""))</f>
        <v/>
      </c>
      <c r="F22" s="13">
        <f>IF($F$2="","",IFERROR(INDEX(Inventory_Import!$A$1:$AZ$1000,20,MATCH($F$2,Inventory_Import!$A$1:$AZ$1,0)),""))</f>
        <v/>
      </c>
      <c r="G22" s="13">
        <f>IF($G$2="","",IFERROR(INDEX(Inventory_Import!$A$1:$AZ$1000,20,MATCH($G$2,Inventory_Import!$A$1:$AZ$1,0)),""))</f>
        <v/>
      </c>
      <c r="H22" s="13">
        <f>IF(OR(F22="",G22=""),"",G22-F22)</f>
        <v/>
      </c>
      <c r="I22" s="13">
        <f>IF(OR(E22="",F22=""),"",E22*F22)</f>
        <v/>
      </c>
      <c r="J22" s="13">
        <f>IF(OR(E22="",G22=""),"",E22*G22)</f>
        <v/>
      </c>
      <c r="K22" s="13">
        <f>IF(OR(E22="",H22=""),"",E22*H22)</f>
        <v/>
      </c>
      <c r="L22" s="13">
        <f>IF(A22="","",IFERROR(VLOOKUP(A22,Impact_List!$A$6:$B$2000,2,FALSE),"Unassigned"))</f>
        <v/>
      </c>
      <c r="M22" s="11">
        <f>IF($H$2="","",IFERROR(INDEX(Inventory_Import!$A$1:$AZ$1000,20,MATCH($H$2,Inventory_Import!$A$1:$AZ$1,0)),""))</f>
        <v/>
      </c>
      <c r="N22" s="13">
        <f>IF(OR(M22="",F22=""),"",M22*F22)</f>
        <v/>
      </c>
    </row>
    <row r="23">
      <c r="A23" s="11">
        <f>IF($A$2="","",IFERROR(INDEX(Inventory_Import!$A$1:$AZ$1000,21,MATCH($A$2,Inventory_Import!$A$1:$AZ$1,0)),""))</f>
        <v/>
      </c>
      <c r="B23" s="11">
        <f>IF($B$2="","",IFERROR(INDEX(Inventory_Import!$A$1:$AZ$1000,21,MATCH($B$2,Inventory_Import!$A$1:$AZ$1,0)),""))</f>
        <v/>
      </c>
      <c r="C23" s="11">
        <f>IF($C$2="","",IFERROR(INDEX(Inventory_Import!$A$1:$AZ$1000,21,MATCH($C$2,Inventory_Import!$A$1:$AZ$1,0)),""))</f>
        <v/>
      </c>
      <c r="D23" s="11">
        <f>IF($D$2="","",IFERROR(INDEX(Inventory_Import!$A$1:$AZ$1000,21,MATCH($D$2,Inventory_Import!$A$1:$AZ$1,0)),""))</f>
        <v/>
      </c>
      <c r="E23" s="12">
        <f>IF($E$2="","",IFERROR(INDEX(Inventory_Import!$A$1:$AZ$1000,21,MATCH($E$2,Inventory_Import!$A$1:$AZ$1,0)),""))</f>
        <v/>
      </c>
      <c r="F23" s="13">
        <f>IF($F$2="","",IFERROR(INDEX(Inventory_Import!$A$1:$AZ$1000,21,MATCH($F$2,Inventory_Import!$A$1:$AZ$1,0)),""))</f>
        <v/>
      </c>
      <c r="G23" s="13">
        <f>IF($G$2="","",IFERROR(INDEX(Inventory_Import!$A$1:$AZ$1000,21,MATCH($G$2,Inventory_Import!$A$1:$AZ$1,0)),""))</f>
        <v/>
      </c>
      <c r="H23" s="13">
        <f>IF(OR(F23="",G23=""),"",G23-F23)</f>
        <v/>
      </c>
      <c r="I23" s="13">
        <f>IF(OR(E23="",F23=""),"",E23*F23)</f>
        <v/>
      </c>
      <c r="J23" s="13">
        <f>IF(OR(E23="",G23=""),"",E23*G23)</f>
        <v/>
      </c>
      <c r="K23" s="13">
        <f>IF(OR(E23="",H23=""),"",E23*H23)</f>
        <v/>
      </c>
      <c r="L23" s="13">
        <f>IF(A23="","",IFERROR(VLOOKUP(A23,Impact_List!$A$6:$B$2000,2,FALSE),"Unassigned"))</f>
        <v/>
      </c>
      <c r="M23" s="11">
        <f>IF($H$2="","",IFERROR(INDEX(Inventory_Import!$A$1:$AZ$1000,21,MATCH($H$2,Inventory_Import!$A$1:$AZ$1,0)),""))</f>
        <v/>
      </c>
      <c r="N23" s="13">
        <f>IF(OR(M23="",F23=""),"",M23*F23)</f>
        <v/>
      </c>
    </row>
    <row r="24">
      <c r="A24" s="11">
        <f>IF($A$2="","",IFERROR(INDEX(Inventory_Import!$A$1:$AZ$1000,22,MATCH($A$2,Inventory_Import!$A$1:$AZ$1,0)),""))</f>
        <v/>
      </c>
      <c r="B24" s="11">
        <f>IF($B$2="","",IFERROR(INDEX(Inventory_Import!$A$1:$AZ$1000,22,MATCH($B$2,Inventory_Import!$A$1:$AZ$1,0)),""))</f>
        <v/>
      </c>
      <c r="C24" s="11">
        <f>IF($C$2="","",IFERROR(INDEX(Inventory_Import!$A$1:$AZ$1000,22,MATCH($C$2,Inventory_Import!$A$1:$AZ$1,0)),""))</f>
        <v/>
      </c>
      <c r="D24" s="11">
        <f>IF($D$2="","",IFERROR(INDEX(Inventory_Import!$A$1:$AZ$1000,22,MATCH($D$2,Inventory_Import!$A$1:$AZ$1,0)),""))</f>
        <v/>
      </c>
      <c r="E24" s="12">
        <f>IF($E$2="","",IFERROR(INDEX(Inventory_Import!$A$1:$AZ$1000,22,MATCH($E$2,Inventory_Import!$A$1:$AZ$1,0)),""))</f>
        <v/>
      </c>
      <c r="F24" s="13">
        <f>IF($F$2="","",IFERROR(INDEX(Inventory_Import!$A$1:$AZ$1000,22,MATCH($F$2,Inventory_Import!$A$1:$AZ$1,0)),""))</f>
        <v/>
      </c>
      <c r="G24" s="13">
        <f>IF($G$2="","",IFERROR(INDEX(Inventory_Import!$A$1:$AZ$1000,22,MATCH($G$2,Inventory_Import!$A$1:$AZ$1,0)),""))</f>
        <v/>
      </c>
      <c r="H24" s="13">
        <f>IF(OR(F24="",G24=""),"",G24-F24)</f>
        <v/>
      </c>
      <c r="I24" s="13">
        <f>IF(OR(E24="",F24=""),"",E24*F24)</f>
        <v/>
      </c>
      <c r="J24" s="13">
        <f>IF(OR(E24="",G24=""),"",E24*G24)</f>
        <v/>
      </c>
      <c r="K24" s="13">
        <f>IF(OR(E24="",H24=""),"",E24*H24)</f>
        <v/>
      </c>
      <c r="L24" s="13">
        <f>IF(A24="","",IFERROR(VLOOKUP(A24,Impact_List!$A$6:$B$2000,2,FALSE),"Unassigned"))</f>
        <v/>
      </c>
      <c r="M24" s="11">
        <f>IF($H$2="","",IFERROR(INDEX(Inventory_Import!$A$1:$AZ$1000,22,MATCH($H$2,Inventory_Import!$A$1:$AZ$1,0)),""))</f>
        <v/>
      </c>
      <c r="N24" s="13">
        <f>IF(OR(M24="",F24=""),"",M24*F24)</f>
        <v/>
      </c>
    </row>
    <row r="25">
      <c r="A25" s="11">
        <f>IF($A$2="","",IFERROR(INDEX(Inventory_Import!$A$1:$AZ$1000,23,MATCH($A$2,Inventory_Import!$A$1:$AZ$1,0)),""))</f>
        <v/>
      </c>
      <c r="B25" s="11">
        <f>IF($B$2="","",IFERROR(INDEX(Inventory_Import!$A$1:$AZ$1000,23,MATCH($B$2,Inventory_Import!$A$1:$AZ$1,0)),""))</f>
        <v/>
      </c>
      <c r="C25" s="11">
        <f>IF($C$2="","",IFERROR(INDEX(Inventory_Import!$A$1:$AZ$1000,23,MATCH($C$2,Inventory_Import!$A$1:$AZ$1,0)),""))</f>
        <v/>
      </c>
      <c r="D25" s="11">
        <f>IF($D$2="","",IFERROR(INDEX(Inventory_Import!$A$1:$AZ$1000,23,MATCH($D$2,Inventory_Import!$A$1:$AZ$1,0)),""))</f>
        <v/>
      </c>
      <c r="E25" s="12">
        <f>IF($E$2="","",IFERROR(INDEX(Inventory_Import!$A$1:$AZ$1000,23,MATCH($E$2,Inventory_Import!$A$1:$AZ$1,0)),""))</f>
        <v/>
      </c>
      <c r="F25" s="13">
        <f>IF($F$2="","",IFERROR(INDEX(Inventory_Import!$A$1:$AZ$1000,23,MATCH($F$2,Inventory_Import!$A$1:$AZ$1,0)),""))</f>
        <v/>
      </c>
      <c r="G25" s="13">
        <f>IF($G$2="","",IFERROR(INDEX(Inventory_Import!$A$1:$AZ$1000,23,MATCH($G$2,Inventory_Import!$A$1:$AZ$1,0)),""))</f>
        <v/>
      </c>
      <c r="H25" s="13">
        <f>IF(OR(F25="",G25=""),"",G25-F25)</f>
        <v/>
      </c>
      <c r="I25" s="13">
        <f>IF(OR(E25="",F25=""),"",E25*F25)</f>
        <v/>
      </c>
      <c r="J25" s="13">
        <f>IF(OR(E25="",G25=""),"",E25*G25)</f>
        <v/>
      </c>
      <c r="K25" s="13">
        <f>IF(OR(E25="",H25=""),"",E25*H25)</f>
        <v/>
      </c>
      <c r="L25" s="13">
        <f>IF(A25="","",IFERROR(VLOOKUP(A25,Impact_List!$A$6:$B$2000,2,FALSE),"Unassigned"))</f>
        <v/>
      </c>
      <c r="M25" s="11">
        <f>IF($H$2="","",IFERROR(INDEX(Inventory_Import!$A$1:$AZ$1000,23,MATCH($H$2,Inventory_Import!$A$1:$AZ$1,0)),""))</f>
        <v/>
      </c>
      <c r="N25" s="13">
        <f>IF(OR(M25="",F25=""),"",M25*F25)</f>
        <v/>
      </c>
    </row>
    <row r="26">
      <c r="A26" s="11">
        <f>IF($A$2="","",IFERROR(INDEX(Inventory_Import!$A$1:$AZ$1000,24,MATCH($A$2,Inventory_Import!$A$1:$AZ$1,0)),""))</f>
        <v/>
      </c>
      <c r="B26" s="11">
        <f>IF($B$2="","",IFERROR(INDEX(Inventory_Import!$A$1:$AZ$1000,24,MATCH($B$2,Inventory_Import!$A$1:$AZ$1,0)),""))</f>
        <v/>
      </c>
      <c r="C26" s="11">
        <f>IF($C$2="","",IFERROR(INDEX(Inventory_Import!$A$1:$AZ$1000,24,MATCH($C$2,Inventory_Import!$A$1:$AZ$1,0)),""))</f>
        <v/>
      </c>
      <c r="D26" s="11">
        <f>IF($D$2="","",IFERROR(INDEX(Inventory_Import!$A$1:$AZ$1000,24,MATCH($D$2,Inventory_Import!$A$1:$AZ$1,0)),""))</f>
        <v/>
      </c>
      <c r="E26" s="12">
        <f>IF($E$2="","",IFERROR(INDEX(Inventory_Import!$A$1:$AZ$1000,24,MATCH($E$2,Inventory_Import!$A$1:$AZ$1,0)),""))</f>
        <v/>
      </c>
      <c r="F26" s="13">
        <f>IF($F$2="","",IFERROR(INDEX(Inventory_Import!$A$1:$AZ$1000,24,MATCH($F$2,Inventory_Import!$A$1:$AZ$1,0)),""))</f>
        <v/>
      </c>
      <c r="G26" s="13">
        <f>IF($G$2="","",IFERROR(INDEX(Inventory_Import!$A$1:$AZ$1000,24,MATCH($G$2,Inventory_Import!$A$1:$AZ$1,0)),""))</f>
        <v/>
      </c>
      <c r="H26" s="13">
        <f>IF(OR(F26="",G26=""),"",G26-F26)</f>
        <v/>
      </c>
      <c r="I26" s="13">
        <f>IF(OR(E26="",F26=""),"",E26*F26)</f>
        <v/>
      </c>
      <c r="J26" s="13">
        <f>IF(OR(E26="",G26=""),"",E26*G26)</f>
        <v/>
      </c>
      <c r="K26" s="13">
        <f>IF(OR(E26="",H26=""),"",E26*H26)</f>
        <v/>
      </c>
      <c r="L26" s="13">
        <f>IF(A26="","",IFERROR(VLOOKUP(A26,Impact_List!$A$6:$B$2000,2,FALSE),"Unassigned"))</f>
        <v/>
      </c>
      <c r="M26" s="11">
        <f>IF($H$2="","",IFERROR(INDEX(Inventory_Import!$A$1:$AZ$1000,24,MATCH($H$2,Inventory_Import!$A$1:$AZ$1,0)),""))</f>
        <v/>
      </c>
      <c r="N26" s="13">
        <f>IF(OR(M26="",F26=""),"",M26*F26)</f>
        <v/>
      </c>
    </row>
    <row r="27">
      <c r="A27" s="11">
        <f>IF($A$2="","",IFERROR(INDEX(Inventory_Import!$A$1:$AZ$1000,25,MATCH($A$2,Inventory_Import!$A$1:$AZ$1,0)),""))</f>
        <v/>
      </c>
      <c r="B27" s="11">
        <f>IF($B$2="","",IFERROR(INDEX(Inventory_Import!$A$1:$AZ$1000,25,MATCH($B$2,Inventory_Import!$A$1:$AZ$1,0)),""))</f>
        <v/>
      </c>
      <c r="C27" s="11">
        <f>IF($C$2="","",IFERROR(INDEX(Inventory_Import!$A$1:$AZ$1000,25,MATCH($C$2,Inventory_Import!$A$1:$AZ$1,0)),""))</f>
        <v/>
      </c>
      <c r="D27" s="11">
        <f>IF($D$2="","",IFERROR(INDEX(Inventory_Import!$A$1:$AZ$1000,25,MATCH($D$2,Inventory_Import!$A$1:$AZ$1,0)),""))</f>
        <v/>
      </c>
      <c r="E27" s="12">
        <f>IF($E$2="","",IFERROR(INDEX(Inventory_Import!$A$1:$AZ$1000,25,MATCH($E$2,Inventory_Import!$A$1:$AZ$1,0)),""))</f>
        <v/>
      </c>
      <c r="F27" s="13">
        <f>IF($F$2="","",IFERROR(INDEX(Inventory_Import!$A$1:$AZ$1000,25,MATCH($F$2,Inventory_Import!$A$1:$AZ$1,0)),""))</f>
        <v/>
      </c>
      <c r="G27" s="13">
        <f>IF($G$2="","",IFERROR(INDEX(Inventory_Import!$A$1:$AZ$1000,25,MATCH($G$2,Inventory_Import!$A$1:$AZ$1,0)),""))</f>
        <v/>
      </c>
      <c r="H27" s="13">
        <f>IF(OR(F27="",G27=""),"",G27-F27)</f>
        <v/>
      </c>
      <c r="I27" s="13">
        <f>IF(OR(E27="",F27=""),"",E27*F27)</f>
        <v/>
      </c>
      <c r="J27" s="13">
        <f>IF(OR(E27="",G27=""),"",E27*G27)</f>
        <v/>
      </c>
      <c r="K27" s="13">
        <f>IF(OR(E27="",H27=""),"",E27*H27)</f>
        <v/>
      </c>
      <c r="L27" s="13">
        <f>IF(A27="","",IFERROR(VLOOKUP(A27,Impact_List!$A$6:$B$2000,2,FALSE),"Unassigned"))</f>
        <v/>
      </c>
      <c r="M27" s="11">
        <f>IF($H$2="","",IFERROR(INDEX(Inventory_Import!$A$1:$AZ$1000,25,MATCH($H$2,Inventory_Import!$A$1:$AZ$1,0)),""))</f>
        <v/>
      </c>
      <c r="N27" s="13">
        <f>IF(OR(M27="",F27=""),"",M27*F27)</f>
        <v/>
      </c>
    </row>
    <row r="28">
      <c r="A28" s="11">
        <f>IF($A$2="","",IFERROR(INDEX(Inventory_Import!$A$1:$AZ$1000,26,MATCH($A$2,Inventory_Import!$A$1:$AZ$1,0)),""))</f>
        <v/>
      </c>
      <c r="B28" s="11">
        <f>IF($B$2="","",IFERROR(INDEX(Inventory_Import!$A$1:$AZ$1000,26,MATCH($B$2,Inventory_Import!$A$1:$AZ$1,0)),""))</f>
        <v/>
      </c>
      <c r="C28" s="11">
        <f>IF($C$2="","",IFERROR(INDEX(Inventory_Import!$A$1:$AZ$1000,26,MATCH($C$2,Inventory_Import!$A$1:$AZ$1,0)),""))</f>
        <v/>
      </c>
      <c r="D28" s="11">
        <f>IF($D$2="","",IFERROR(INDEX(Inventory_Import!$A$1:$AZ$1000,26,MATCH($D$2,Inventory_Import!$A$1:$AZ$1,0)),""))</f>
        <v/>
      </c>
      <c r="E28" s="12">
        <f>IF($E$2="","",IFERROR(INDEX(Inventory_Import!$A$1:$AZ$1000,26,MATCH($E$2,Inventory_Import!$A$1:$AZ$1,0)),""))</f>
        <v/>
      </c>
      <c r="F28" s="13">
        <f>IF($F$2="","",IFERROR(INDEX(Inventory_Import!$A$1:$AZ$1000,26,MATCH($F$2,Inventory_Import!$A$1:$AZ$1,0)),""))</f>
        <v/>
      </c>
      <c r="G28" s="13">
        <f>IF($G$2="","",IFERROR(INDEX(Inventory_Import!$A$1:$AZ$1000,26,MATCH($G$2,Inventory_Import!$A$1:$AZ$1,0)),""))</f>
        <v/>
      </c>
      <c r="H28" s="13">
        <f>IF(OR(F28="",G28=""),"",G28-F28)</f>
        <v/>
      </c>
      <c r="I28" s="13">
        <f>IF(OR(E28="",F28=""),"",E28*F28)</f>
        <v/>
      </c>
      <c r="J28" s="13">
        <f>IF(OR(E28="",G28=""),"",E28*G28)</f>
        <v/>
      </c>
      <c r="K28" s="13">
        <f>IF(OR(E28="",H28=""),"",E28*H28)</f>
        <v/>
      </c>
      <c r="L28" s="13">
        <f>IF(A28="","",IFERROR(VLOOKUP(A28,Impact_List!$A$6:$B$2000,2,FALSE),"Unassigned"))</f>
        <v/>
      </c>
      <c r="M28" s="11">
        <f>IF($H$2="","",IFERROR(INDEX(Inventory_Import!$A$1:$AZ$1000,26,MATCH($H$2,Inventory_Import!$A$1:$AZ$1,0)),""))</f>
        <v/>
      </c>
      <c r="N28" s="13">
        <f>IF(OR(M28="",F28=""),"",M28*F28)</f>
        <v/>
      </c>
    </row>
    <row r="29">
      <c r="A29" s="11">
        <f>IF($A$2="","",IFERROR(INDEX(Inventory_Import!$A$1:$AZ$1000,27,MATCH($A$2,Inventory_Import!$A$1:$AZ$1,0)),""))</f>
        <v/>
      </c>
      <c r="B29" s="11">
        <f>IF($B$2="","",IFERROR(INDEX(Inventory_Import!$A$1:$AZ$1000,27,MATCH($B$2,Inventory_Import!$A$1:$AZ$1,0)),""))</f>
        <v/>
      </c>
      <c r="C29" s="11">
        <f>IF($C$2="","",IFERROR(INDEX(Inventory_Import!$A$1:$AZ$1000,27,MATCH($C$2,Inventory_Import!$A$1:$AZ$1,0)),""))</f>
        <v/>
      </c>
      <c r="D29" s="11">
        <f>IF($D$2="","",IFERROR(INDEX(Inventory_Import!$A$1:$AZ$1000,27,MATCH($D$2,Inventory_Import!$A$1:$AZ$1,0)),""))</f>
        <v/>
      </c>
      <c r="E29" s="12">
        <f>IF($E$2="","",IFERROR(INDEX(Inventory_Import!$A$1:$AZ$1000,27,MATCH($E$2,Inventory_Import!$A$1:$AZ$1,0)),""))</f>
        <v/>
      </c>
      <c r="F29" s="13">
        <f>IF($F$2="","",IFERROR(INDEX(Inventory_Import!$A$1:$AZ$1000,27,MATCH($F$2,Inventory_Import!$A$1:$AZ$1,0)),""))</f>
        <v/>
      </c>
      <c r="G29" s="13">
        <f>IF($G$2="","",IFERROR(INDEX(Inventory_Import!$A$1:$AZ$1000,27,MATCH($G$2,Inventory_Import!$A$1:$AZ$1,0)),""))</f>
        <v/>
      </c>
      <c r="H29" s="13">
        <f>IF(OR(F29="",G29=""),"",G29-F29)</f>
        <v/>
      </c>
      <c r="I29" s="13">
        <f>IF(OR(E29="",F29=""),"",E29*F29)</f>
        <v/>
      </c>
      <c r="J29" s="13">
        <f>IF(OR(E29="",G29=""),"",E29*G29)</f>
        <v/>
      </c>
      <c r="K29" s="13">
        <f>IF(OR(E29="",H29=""),"",E29*H29)</f>
        <v/>
      </c>
      <c r="L29" s="13">
        <f>IF(A29="","",IFERROR(VLOOKUP(A29,Impact_List!$A$6:$B$2000,2,FALSE),"Unassigned"))</f>
        <v/>
      </c>
      <c r="M29" s="11">
        <f>IF($H$2="","",IFERROR(INDEX(Inventory_Import!$A$1:$AZ$1000,27,MATCH($H$2,Inventory_Import!$A$1:$AZ$1,0)),""))</f>
        <v/>
      </c>
      <c r="N29" s="13">
        <f>IF(OR(M29="",F29=""),"",M29*F29)</f>
        <v/>
      </c>
    </row>
    <row r="30">
      <c r="A30" s="11">
        <f>IF($A$2="","",IFERROR(INDEX(Inventory_Import!$A$1:$AZ$1000,28,MATCH($A$2,Inventory_Import!$A$1:$AZ$1,0)),""))</f>
        <v/>
      </c>
      <c r="B30" s="11">
        <f>IF($B$2="","",IFERROR(INDEX(Inventory_Import!$A$1:$AZ$1000,28,MATCH($B$2,Inventory_Import!$A$1:$AZ$1,0)),""))</f>
        <v/>
      </c>
      <c r="C30" s="11">
        <f>IF($C$2="","",IFERROR(INDEX(Inventory_Import!$A$1:$AZ$1000,28,MATCH($C$2,Inventory_Import!$A$1:$AZ$1,0)),""))</f>
        <v/>
      </c>
      <c r="D30" s="11">
        <f>IF($D$2="","",IFERROR(INDEX(Inventory_Import!$A$1:$AZ$1000,28,MATCH($D$2,Inventory_Import!$A$1:$AZ$1,0)),""))</f>
        <v/>
      </c>
      <c r="E30" s="12">
        <f>IF($E$2="","",IFERROR(INDEX(Inventory_Import!$A$1:$AZ$1000,28,MATCH($E$2,Inventory_Import!$A$1:$AZ$1,0)),""))</f>
        <v/>
      </c>
      <c r="F30" s="13">
        <f>IF($F$2="","",IFERROR(INDEX(Inventory_Import!$A$1:$AZ$1000,28,MATCH($F$2,Inventory_Import!$A$1:$AZ$1,0)),""))</f>
        <v/>
      </c>
      <c r="G30" s="13">
        <f>IF($G$2="","",IFERROR(INDEX(Inventory_Import!$A$1:$AZ$1000,28,MATCH($G$2,Inventory_Import!$A$1:$AZ$1,0)),""))</f>
        <v/>
      </c>
      <c r="H30" s="13">
        <f>IF(OR(F30="",G30=""),"",G30-F30)</f>
        <v/>
      </c>
      <c r="I30" s="13">
        <f>IF(OR(E30="",F30=""),"",E30*F30)</f>
        <v/>
      </c>
      <c r="J30" s="13">
        <f>IF(OR(E30="",G30=""),"",E30*G30)</f>
        <v/>
      </c>
      <c r="K30" s="13">
        <f>IF(OR(E30="",H30=""),"",E30*H30)</f>
        <v/>
      </c>
      <c r="L30" s="13">
        <f>IF(A30="","",IFERROR(VLOOKUP(A30,Impact_List!$A$6:$B$2000,2,FALSE),"Unassigned"))</f>
        <v/>
      </c>
      <c r="M30" s="11">
        <f>IF($H$2="","",IFERROR(INDEX(Inventory_Import!$A$1:$AZ$1000,28,MATCH($H$2,Inventory_Import!$A$1:$AZ$1,0)),""))</f>
        <v/>
      </c>
      <c r="N30" s="13">
        <f>IF(OR(M30="",F30=""),"",M30*F30)</f>
        <v/>
      </c>
    </row>
    <row r="31">
      <c r="A31" s="11">
        <f>IF($A$2="","",IFERROR(INDEX(Inventory_Import!$A$1:$AZ$1000,29,MATCH($A$2,Inventory_Import!$A$1:$AZ$1,0)),""))</f>
        <v/>
      </c>
      <c r="B31" s="11">
        <f>IF($B$2="","",IFERROR(INDEX(Inventory_Import!$A$1:$AZ$1000,29,MATCH($B$2,Inventory_Import!$A$1:$AZ$1,0)),""))</f>
        <v/>
      </c>
      <c r="C31" s="11">
        <f>IF($C$2="","",IFERROR(INDEX(Inventory_Import!$A$1:$AZ$1000,29,MATCH($C$2,Inventory_Import!$A$1:$AZ$1,0)),""))</f>
        <v/>
      </c>
      <c r="D31" s="11">
        <f>IF($D$2="","",IFERROR(INDEX(Inventory_Import!$A$1:$AZ$1000,29,MATCH($D$2,Inventory_Import!$A$1:$AZ$1,0)),""))</f>
        <v/>
      </c>
      <c r="E31" s="12">
        <f>IF($E$2="","",IFERROR(INDEX(Inventory_Import!$A$1:$AZ$1000,29,MATCH($E$2,Inventory_Import!$A$1:$AZ$1,0)),""))</f>
        <v/>
      </c>
      <c r="F31" s="13">
        <f>IF($F$2="","",IFERROR(INDEX(Inventory_Import!$A$1:$AZ$1000,29,MATCH($F$2,Inventory_Import!$A$1:$AZ$1,0)),""))</f>
        <v/>
      </c>
      <c r="G31" s="13">
        <f>IF($G$2="","",IFERROR(INDEX(Inventory_Import!$A$1:$AZ$1000,29,MATCH($G$2,Inventory_Import!$A$1:$AZ$1,0)),""))</f>
        <v/>
      </c>
      <c r="H31" s="13">
        <f>IF(OR(F31="",G31=""),"",G31-F31)</f>
        <v/>
      </c>
      <c r="I31" s="13">
        <f>IF(OR(E31="",F31=""),"",E31*F31)</f>
        <v/>
      </c>
      <c r="J31" s="13">
        <f>IF(OR(E31="",G31=""),"",E31*G31)</f>
        <v/>
      </c>
      <c r="K31" s="13">
        <f>IF(OR(E31="",H31=""),"",E31*H31)</f>
        <v/>
      </c>
      <c r="L31" s="13">
        <f>IF(A31="","",IFERROR(VLOOKUP(A31,Impact_List!$A$6:$B$2000,2,FALSE),"Unassigned"))</f>
        <v/>
      </c>
      <c r="M31" s="11">
        <f>IF($H$2="","",IFERROR(INDEX(Inventory_Import!$A$1:$AZ$1000,29,MATCH($H$2,Inventory_Import!$A$1:$AZ$1,0)),""))</f>
        <v/>
      </c>
      <c r="N31" s="13">
        <f>IF(OR(M31="",F31=""),"",M31*F31)</f>
        <v/>
      </c>
    </row>
    <row r="32">
      <c r="A32" s="11">
        <f>IF($A$2="","",IFERROR(INDEX(Inventory_Import!$A$1:$AZ$1000,30,MATCH($A$2,Inventory_Import!$A$1:$AZ$1,0)),""))</f>
        <v/>
      </c>
      <c r="B32" s="11">
        <f>IF($B$2="","",IFERROR(INDEX(Inventory_Import!$A$1:$AZ$1000,30,MATCH($B$2,Inventory_Import!$A$1:$AZ$1,0)),""))</f>
        <v/>
      </c>
      <c r="C32" s="11">
        <f>IF($C$2="","",IFERROR(INDEX(Inventory_Import!$A$1:$AZ$1000,30,MATCH($C$2,Inventory_Import!$A$1:$AZ$1,0)),""))</f>
        <v/>
      </c>
      <c r="D32" s="11">
        <f>IF($D$2="","",IFERROR(INDEX(Inventory_Import!$A$1:$AZ$1000,30,MATCH($D$2,Inventory_Import!$A$1:$AZ$1,0)),""))</f>
        <v/>
      </c>
      <c r="E32" s="12">
        <f>IF($E$2="","",IFERROR(INDEX(Inventory_Import!$A$1:$AZ$1000,30,MATCH($E$2,Inventory_Import!$A$1:$AZ$1,0)),""))</f>
        <v/>
      </c>
      <c r="F32" s="13">
        <f>IF($F$2="","",IFERROR(INDEX(Inventory_Import!$A$1:$AZ$1000,30,MATCH($F$2,Inventory_Import!$A$1:$AZ$1,0)),""))</f>
        <v/>
      </c>
      <c r="G32" s="13">
        <f>IF($G$2="","",IFERROR(INDEX(Inventory_Import!$A$1:$AZ$1000,30,MATCH($G$2,Inventory_Import!$A$1:$AZ$1,0)),""))</f>
        <v/>
      </c>
      <c r="H32" s="13">
        <f>IF(OR(F32="",G32=""),"",G32-F32)</f>
        <v/>
      </c>
      <c r="I32" s="13">
        <f>IF(OR(E32="",F32=""),"",E32*F32)</f>
        <v/>
      </c>
      <c r="J32" s="13">
        <f>IF(OR(E32="",G32=""),"",E32*G32)</f>
        <v/>
      </c>
      <c r="K32" s="13">
        <f>IF(OR(E32="",H32=""),"",E32*H32)</f>
        <v/>
      </c>
      <c r="L32" s="13">
        <f>IF(A32="","",IFERROR(VLOOKUP(A32,Impact_List!$A$6:$B$2000,2,FALSE),"Unassigned"))</f>
        <v/>
      </c>
      <c r="M32" s="11">
        <f>IF($H$2="","",IFERROR(INDEX(Inventory_Import!$A$1:$AZ$1000,30,MATCH($H$2,Inventory_Import!$A$1:$AZ$1,0)),""))</f>
        <v/>
      </c>
      <c r="N32" s="13">
        <f>IF(OR(M32="",F32=""),"",M32*F32)</f>
        <v/>
      </c>
    </row>
    <row r="33">
      <c r="A33" s="11">
        <f>IF($A$2="","",IFERROR(INDEX(Inventory_Import!$A$1:$AZ$1000,31,MATCH($A$2,Inventory_Import!$A$1:$AZ$1,0)),""))</f>
        <v/>
      </c>
      <c r="B33" s="11">
        <f>IF($B$2="","",IFERROR(INDEX(Inventory_Import!$A$1:$AZ$1000,31,MATCH($B$2,Inventory_Import!$A$1:$AZ$1,0)),""))</f>
        <v/>
      </c>
      <c r="C33" s="11">
        <f>IF($C$2="","",IFERROR(INDEX(Inventory_Import!$A$1:$AZ$1000,31,MATCH($C$2,Inventory_Import!$A$1:$AZ$1,0)),""))</f>
        <v/>
      </c>
      <c r="D33" s="11">
        <f>IF($D$2="","",IFERROR(INDEX(Inventory_Import!$A$1:$AZ$1000,31,MATCH($D$2,Inventory_Import!$A$1:$AZ$1,0)),""))</f>
        <v/>
      </c>
      <c r="E33" s="12">
        <f>IF($E$2="","",IFERROR(INDEX(Inventory_Import!$A$1:$AZ$1000,31,MATCH($E$2,Inventory_Import!$A$1:$AZ$1,0)),""))</f>
        <v/>
      </c>
      <c r="F33" s="13">
        <f>IF($F$2="","",IFERROR(INDEX(Inventory_Import!$A$1:$AZ$1000,31,MATCH($F$2,Inventory_Import!$A$1:$AZ$1,0)),""))</f>
        <v/>
      </c>
      <c r="G33" s="13">
        <f>IF($G$2="","",IFERROR(INDEX(Inventory_Import!$A$1:$AZ$1000,31,MATCH($G$2,Inventory_Import!$A$1:$AZ$1,0)),""))</f>
        <v/>
      </c>
      <c r="H33" s="13">
        <f>IF(OR(F33="",G33=""),"",G33-F33)</f>
        <v/>
      </c>
      <c r="I33" s="13">
        <f>IF(OR(E33="",F33=""),"",E33*F33)</f>
        <v/>
      </c>
      <c r="J33" s="13">
        <f>IF(OR(E33="",G33=""),"",E33*G33)</f>
        <v/>
      </c>
      <c r="K33" s="13">
        <f>IF(OR(E33="",H33=""),"",E33*H33)</f>
        <v/>
      </c>
      <c r="L33" s="13">
        <f>IF(A33="","",IFERROR(VLOOKUP(A33,Impact_List!$A$6:$B$2000,2,FALSE),"Unassigned"))</f>
        <v/>
      </c>
      <c r="M33" s="11">
        <f>IF($H$2="","",IFERROR(INDEX(Inventory_Import!$A$1:$AZ$1000,31,MATCH($H$2,Inventory_Import!$A$1:$AZ$1,0)),""))</f>
        <v/>
      </c>
      <c r="N33" s="13">
        <f>IF(OR(M33="",F33=""),"",M33*F33)</f>
        <v/>
      </c>
    </row>
    <row r="34">
      <c r="A34" s="11">
        <f>IF($A$2="","",IFERROR(INDEX(Inventory_Import!$A$1:$AZ$1000,32,MATCH($A$2,Inventory_Import!$A$1:$AZ$1,0)),""))</f>
        <v/>
      </c>
      <c r="B34" s="11">
        <f>IF($B$2="","",IFERROR(INDEX(Inventory_Import!$A$1:$AZ$1000,32,MATCH($B$2,Inventory_Import!$A$1:$AZ$1,0)),""))</f>
        <v/>
      </c>
      <c r="C34" s="11">
        <f>IF($C$2="","",IFERROR(INDEX(Inventory_Import!$A$1:$AZ$1000,32,MATCH($C$2,Inventory_Import!$A$1:$AZ$1,0)),""))</f>
        <v/>
      </c>
      <c r="D34" s="11">
        <f>IF($D$2="","",IFERROR(INDEX(Inventory_Import!$A$1:$AZ$1000,32,MATCH($D$2,Inventory_Import!$A$1:$AZ$1,0)),""))</f>
        <v/>
      </c>
      <c r="E34" s="12">
        <f>IF($E$2="","",IFERROR(INDEX(Inventory_Import!$A$1:$AZ$1000,32,MATCH($E$2,Inventory_Import!$A$1:$AZ$1,0)),""))</f>
        <v/>
      </c>
      <c r="F34" s="13">
        <f>IF($F$2="","",IFERROR(INDEX(Inventory_Import!$A$1:$AZ$1000,32,MATCH($F$2,Inventory_Import!$A$1:$AZ$1,0)),""))</f>
        <v/>
      </c>
      <c r="G34" s="13">
        <f>IF($G$2="","",IFERROR(INDEX(Inventory_Import!$A$1:$AZ$1000,32,MATCH($G$2,Inventory_Import!$A$1:$AZ$1,0)),""))</f>
        <v/>
      </c>
      <c r="H34" s="13">
        <f>IF(OR(F34="",G34=""),"",G34-F34)</f>
        <v/>
      </c>
      <c r="I34" s="13">
        <f>IF(OR(E34="",F34=""),"",E34*F34)</f>
        <v/>
      </c>
      <c r="J34" s="13">
        <f>IF(OR(E34="",G34=""),"",E34*G34)</f>
        <v/>
      </c>
      <c r="K34" s="13">
        <f>IF(OR(E34="",H34=""),"",E34*H34)</f>
        <v/>
      </c>
      <c r="L34" s="13">
        <f>IF(A34="","",IFERROR(VLOOKUP(A34,Impact_List!$A$6:$B$2000,2,FALSE),"Unassigned"))</f>
        <v/>
      </c>
      <c r="M34" s="11">
        <f>IF($H$2="","",IFERROR(INDEX(Inventory_Import!$A$1:$AZ$1000,32,MATCH($H$2,Inventory_Import!$A$1:$AZ$1,0)),""))</f>
        <v/>
      </c>
      <c r="N34" s="13">
        <f>IF(OR(M34="",F34=""),"",M34*F34)</f>
        <v/>
      </c>
    </row>
    <row r="35">
      <c r="A35" s="11">
        <f>IF($A$2="","",IFERROR(INDEX(Inventory_Import!$A$1:$AZ$1000,33,MATCH($A$2,Inventory_Import!$A$1:$AZ$1,0)),""))</f>
        <v/>
      </c>
      <c r="B35" s="11">
        <f>IF($B$2="","",IFERROR(INDEX(Inventory_Import!$A$1:$AZ$1000,33,MATCH($B$2,Inventory_Import!$A$1:$AZ$1,0)),""))</f>
        <v/>
      </c>
      <c r="C35" s="11">
        <f>IF($C$2="","",IFERROR(INDEX(Inventory_Import!$A$1:$AZ$1000,33,MATCH($C$2,Inventory_Import!$A$1:$AZ$1,0)),""))</f>
        <v/>
      </c>
      <c r="D35" s="11">
        <f>IF($D$2="","",IFERROR(INDEX(Inventory_Import!$A$1:$AZ$1000,33,MATCH($D$2,Inventory_Import!$A$1:$AZ$1,0)),""))</f>
        <v/>
      </c>
      <c r="E35" s="12">
        <f>IF($E$2="","",IFERROR(INDEX(Inventory_Import!$A$1:$AZ$1000,33,MATCH($E$2,Inventory_Import!$A$1:$AZ$1,0)),""))</f>
        <v/>
      </c>
      <c r="F35" s="13">
        <f>IF($F$2="","",IFERROR(INDEX(Inventory_Import!$A$1:$AZ$1000,33,MATCH($F$2,Inventory_Import!$A$1:$AZ$1,0)),""))</f>
        <v/>
      </c>
      <c r="G35" s="13">
        <f>IF($G$2="","",IFERROR(INDEX(Inventory_Import!$A$1:$AZ$1000,33,MATCH($G$2,Inventory_Import!$A$1:$AZ$1,0)),""))</f>
        <v/>
      </c>
      <c r="H35" s="13">
        <f>IF(OR(F35="",G35=""),"",G35-F35)</f>
        <v/>
      </c>
      <c r="I35" s="13">
        <f>IF(OR(E35="",F35=""),"",E35*F35)</f>
        <v/>
      </c>
      <c r="J35" s="13">
        <f>IF(OR(E35="",G35=""),"",E35*G35)</f>
        <v/>
      </c>
      <c r="K35" s="13">
        <f>IF(OR(E35="",H35=""),"",E35*H35)</f>
        <v/>
      </c>
      <c r="L35" s="13">
        <f>IF(A35="","",IFERROR(VLOOKUP(A35,Impact_List!$A$6:$B$2000,2,FALSE),"Unassigned"))</f>
        <v/>
      </c>
      <c r="M35" s="11">
        <f>IF($H$2="","",IFERROR(INDEX(Inventory_Import!$A$1:$AZ$1000,33,MATCH($H$2,Inventory_Import!$A$1:$AZ$1,0)),""))</f>
        <v/>
      </c>
      <c r="N35" s="13">
        <f>IF(OR(M35="",F35=""),"",M35*F35)</f>
        <v/>
      </c>
    </row>
    <row r="36">
      <c r="A36" s="11">
        <f>IF($A$2="","",IFERROR(INDEX(Inventory_Import!$A$1:$AZ$1000,34,MATCH($A$2,Inventory_Import!$A$1:$AZ$1,0)),""))</f>
        <v/>
      </c>
      <c r="B36" s="11">
        <f>IF($B$2="","",IFERROR(INDEX(Inventory_Import!$A$1:$AZ$1000,34,MATCH($B$2,Inventory_Import!$A$1:$AZ$1,0)),""))</f>
        <v/>
      </c>
      <c r="C36" s="11">
        <f>IF($C$2="","",IFERROR(INDEX(Inventory_Import!$A$1:$AZ$1000,34,MATCH($C$2,Inventory_Import!$A$1:$AZ$1,0)),""))</f>
        <v/>
      </c>
      <c r="D36" s="11">
        <f>IF($D$2="","",IFERROR(INDEX(Inventory_Import!$A$1:$AZ$1000,34,MATCH($D$2,Inventory_Import!$A$1:$AZ$1,0)),""))</f>
        <v/>
      </c>
      <c r="E36" s="12">
        <f>IF($E$2="","",IFERROR(INDEX(Inventory_Import!$A$1:$AZ$1000,34,MATCH($E$2,Inventory_Import!$A$1:$AZ$1,0)),""))</f>
        <v/>
      </c>
      <c r="F36" s="13">
        <f>IF($F$2="","",IFERROR(INDEX(Inventory_Import!$A$1:$AZ$1000,34,MATCH($F$2,Inventory_Import!$A$1:$AZ$1,0)),""))</f>
        <v/>
      </c>
      <c r="G36" s="13">
        <f>IF($G$2="","",IFERROR(INDEX(Inventory_Import!$A$1:$AZ$1000,34,MATCH($G$2,Inventory_Import!$A$1:$AZ$1,0)),""))</f>
        <v/>
      </c>
      <c r="H36" s="13">
        <f>IF(OR(F36="",G36=""),"",G36-F36)</f>
        <v/>
      </c>
      <c r="I36" s="13">
        <f>IF(OR(E36="",F36=""),"",E36*F36)</f>
        <v/>
      </c>
      <c r="J36" s="13">
        <f>IF(OR(E36="",G36=""),"",E36*G36)</f>
        <v/>
      </c>
      <c r="K36" s="13">
        <f>IF(OR(E36="",H36=""),"",E36*H36)</f>
        <v/>
      </c>
      <c r="L36" s="13">
        <f>IF(A36="","",IFERROR(VLOOKUP(A36,Impact_List!$A$6:$B$2000,2,FALSE),"Unassigned"))</f>
        <v/>
      </c>
      <c r="M36" s="11">
        <f>IF($H$2="","",IFERROR(INDEX(Inventory_Import!$A$1:$AZ$1000,34,MATCH($H$2,Inventory_Import!$A$1:$AZ$1,0)),""))</f>
        <v/>
      </c>
      <c r="N36" s="13">
        <f>IF(OR(M36="",F36=""),"",M36*F36)</f>
        <v/>
      </c>
    </row>
    <row r="37">
      <c r="A37" s="11">
        <f>IF($A$2="","",IFERROR(INDEX(Inventory_Import!$A$1:$AZ$1000,35,MATCH($A$2,Inventory_Import!$A$1:$AZ$1,0)),""))</f>
        <v/>
      </c>
      <c r="B37" s="11">
        <f>IF($B$2="","",IFERROR(INDEX(Inventory_Import!$A$1:$AZ$1000,35,MATCH($B$2,Inventory_Import!$A$1:$AZ$1,0)),""))</f>
        <v/>
      </c>
      <c r="C37" s="11">
        <f>IF($C$2="","",IFERROR(INDEX(Inventory_Import!$A$1:$AZ$1000,35,MATCH($C$2,Inventory_Import!$A$1:$AZ$1,0)),""))</f>
        <v/>
      </c>
      <c r="D37" s="11">
        <f>IF($D$2="","",IFERROR(INDEX(Inventory_Import!$A$1:$AZ$1000,35,MATCH($D$2,Inventory_Import!$A$1:$AZ$1,0)),""))</f>
        <v/>
      </c>
      <c r="E37" s="12">
        <f>IF($E$2="","",IFERROR(INDEX(Inventory_Import!$A$1:$AZ$1000,35,MATCH($E$2,Inventory_Import!$A$1:$AZ$1,0)),""))</f>
        <v/>
      </c>
      <c r="F37" s="13">
        <f>IF($F$2="","",IFERROR(INDEX(Inventory_Import!$A$1:$AZ$1000,35,MATCH($F$2,Inventory_Import!$A$1:$AZ$1,0)),""))</f>
        <v/>
      </c>
      <c r="G37" s="13">
        <f>IF($G$2="","",IFERROR(INDEX(Inventory_Import!$A$1:$AZ$1000,35,MATCH($G$2,Inventory_Import!$A$1:$AZ$1,0)),""))</f>
        <v/>
      </c>
      <c r="H37" s="13">
        <f>IF(OR(F37="",G37=""),"",G37-F37)</f>
        <v/>
      </c>
      <c r="I37" s="13">
        <f>IF(OR(E37="",F37=""),"",E37*F37)</f>
        <v/>
      </c>
      <c r="J37" s="13">
        <f>IF(OR(E37="",G37=""),"",E37*G37)</f>
        <v/>
      </c>
      <c r="K37" s="13">
        <f>IF(OR(E37="",H37=""),"",E37*H37)</f>
        <v/>
      </c>
      <c r="L37" s="13">
        <f>IF(A37="","",IFERROR(VLOOKUP(A37,Impact_List!$A$6:$B$2000,2,FALSE),"Unassigned"))</f>
        <v/>
      </c>
      <c r="M37" s="11">
        <f>IF($H$2="","",IFERROR(INDEX(Inventory_Import!$A$1:$AZ$1000,35,MATCH($H$2,Inventory_Import!$A$1:$AZ$1,0)),""))</f>
        <v/>
      </c>
      <c r="N37" s="13">
        <f>IF(OR(M37="",F37=""),"",M37*F37)</f>
        <v/>
      </c>
    </row>
    <row r="38">
      <c r="A38" s="11">
        <f>IF($A$2="","",IFERROR(INDEX(Inventory_Import!$A$1:$AZ$1000,36,MATCH($A$2,Inventory_Import!$A$1:$AZ$1,0)),""))</f>
        <v/>
      </c>
      <c r="B38" s="11">
        <f>IF($B$2="","",IFERROR(INDEX(Inventory_Import!$A$1:$AZ$1000,36,MATCH($B$2,Inventory_Import!$A$1:$AZ$1,0)),""))</f>
        <v/>
      </c>
      <c r="C38" s="11">
        <f>IF($C$2="","",IFERROR(INDEX(Inventory_Import!$A$1:$AZ$1000,36,MATCH($C$2,Inventory_Import!$A$1:$AZ$1,0)),""))</f>
        <v/>
      </c>
      <c r="D38" s="11">
        <f>IF($D$2="","",IFERROR(INDEX(Inventory_Import!$A$1:$AZ$1000,36,MATCH($D$2,Inventory_Import!$A$1:$AZ$1,0)),""))</f>
        <v/>
      </c>
      <c r="E38" s="12">
        <f>IF($E$2="","",IFERROR(INDEX(Inventory_Import!$A$1:$AZ$1000,36,MATCH($E$2,Inventory_Import!$A$1:$AZ$1,0)),""))</f>
        <v/>
      </c>
      <c r="F38" s="13">
        <f>IF($F$2="","",IFERROR(INDEX(Inventory_Import!$A$1:$AZ$1000,36,MATCH($F$2,Inventory_Import!$A$1:$AZ$1,0)),""))</f>
        <v/>
      </c>
      <c r="G38" s="13">
        <f>IF($G$2="","",IFERROR(INDEX(Inventory_Import!$A$1:$AZ$1000,36,MATCH($G$2,Inventory_Import!$A$1:$AZ$1,0)),""))</f>
        <v/>
      </c>
      <c r="H38" s="13">
        <f>IF(OR(F38="",G38=""),"",G38-F38)</f>
        <v/>
      </c>
      <c r="I38" s="13">
        <f>IF(OR(E38="",F38=""),"",E38*F38)</f>
        <v/>
      </c>
      <c r="J38" s="13">
        <f>IF(OR(E38="",G38=""),"",E38*G38)</f>
        <v/>
      </c>
      <c r="K38" s="13">
        <f>IF(OR(E38="",H38=""),"",E38*H38)</f>
        <v/>
      </c>
      <c r="L38" s="13">
        <f>IF(A38="","",IFERROR(VLOOKUP(A38,Impact_List!$A$6:$B$2000,2,FALSE),"Unassigned"))</f>
        <v/>
      </c>
      <c r="M38" s="11">
        <f>IF($H$2="","",IFERROR(INDEX(Inventory_Import!$A$1:$AZ$1000,36,MATCH($H$2,Inventory_Import!$A$1:$AZ$1,0)),""))</f>
        <v/>
      </c>
      <c r="N38" s="13">
        <f>IF(OR(M38="",F38=""),"",M38*F38)</f>
        <v/>
      </c>
    </row>
    <row r="39">
      <c r="A39" s="11">
        <f>IF($A$2="","",IFERROR(INDEX(Inventory_Import!$A$1:$AZ$1000,37,MATCH($A$2,Inventory_Import!$A$1:$AZ$1,0)),""))</f>
        <v/>
      </c>
      <c r="B39" s="11">
        <f>IF($B$2="","",IFERROR(INDEX(Inventory_Import!$A$1:$AZ$1000,37,MATCH($B$2,Inventory_Import!$A$1:$AZ$1,0)),""))</f>
        <v/>
      </c>
      <c r="C39" s="11">
        <f>IF($C$2="","",IFERROR(INDEX(Inventory_Import!$A$1:$AZ$1000,37,MATCH($C$2,Inventory_Import!$A$1:$AZ$1,0)),""))</f>
        <v/>
      </c>
      <c r="D39" s="11">
        <f>IF($D$2="","",IFERROR(INDEX(Inventory_Import!$A$1:$AZ$1000,37,MATCH($D$2,Inventory_Import!$A$1:$AZ$1,0)),""))</f>
        <v/>
      </c>
      <c r="E39" s="12">
        <f>IF($E$2="","",IFERROR(INDEX(Inventory_Import!$A$1:$AZ$1000,37,MATCH($E$2,Inventory_Import!$A$1:$AZ$1,0)),""))</f>
        <v/>
      </c>
      <c r="F39" s="13">
        <f>IF($F$2="","",IFERROR(INDEX(Inventory_Import!$A$1:$AZ$1000,37,MATCH($F$2,Inventory_Import!$A$1:$AZ$1,0)),""))</f>
        <v/>
      </c>
      <c r="G39" s="13">
        <f>IF($G$2="","",IFERROR(INDEX(Inventory_Import!$A$1:$AZ$1000,37,MATCH($G$2,Inventory_Import!$A$1:$AZ$1,0)),""))</f>
        <v/>
      </c>
      <c r="H39" s="13">
        <f>IF(OR(F39="",G39=""),"",G39-F39)</f>
        <v/>
      </c>
      <c r="I39" s="13">
        <f>IF(OR(E39="",F39=""),"",E39*F39)</f>
        <v/>
      </c>
      <c r="J39" s="13">
        <f>IF(OR(E39="",G39=""),"",E39*G39)</f>
        <v/>
      </c>
      <c r="K39" s="13">
        <f>IF(OR(E39="",H39=""),"",E39*H39)</f>
        <v/>
      </c>
      <c r="L39" s="13">
        <f>IF(A39="","",IFERROR(VLOOKUP(A39,Impact_List!$A$6:$B$2000,2,FALSE),"Unassigned"))</f>
        <v/>
      </c>
      <c r="M39" s="11">
        <f>IF($H$2="","",IFERROR(INDEX(Inventory_Import!$A$1:$AZ$1000,37,MATCH($H$2,Inventory_Import!$A$1:$AZ$1,0)),""))</f>
        <v/>
      </c>
      <c r="N39" s="13">
        <f>IF(OR(M39="",F39=""),"",M39*F39)</f>
        <v/>
      </c>
    </row>
    <row r="40">
      <c r="A40" s="11">
        <f>IF($A$2="","",IFERROR(INDEX(Inventory_Import!$A$1:$AZ$1000,38,MATCH($A$2,Inventory_Import!$A$1:$AZ$1,0)),""))</f>
        <v/>
      </c>
      <c r="B40" s="11">
        <f>IF($B$2="","",IFERROR(INDEX(Inventory_Import!$A$1:$AZ$1000,38,MATCH($B$2,Inventory_Import!$A$1:$AZ$1,0)),""))</f>
        <v/>
      </c>
      <c r="C40" s="11">
        <f>IF($C$2="","",IFERROR(INDEX(Inventory_Import!$A$1:$AZ$1000,38,MATCH($C$2,Inventory_Import!$A$1:$AZ$1,0)),""))</f>
        <v/>
      </c>
      <c r="D40" s="11">
        <f>IF($D$2="","",IFERROR(INDEX(Inventory_Import!$A$1:$AZ$1000,38,MATCH($D$2,Inventory_Import!$A$1:$AZ$1,0)),""))</f>
        <v/>
      </c>
      <c r="E40" s="12">
        <f>IF($E$2="","",IFERROR(INDEX(Inventory_Import!$A$1:$AZ$1000,38,MATCH($E$2,Inventory_Import!$A$1:$AZ$1,0)),""))</f>
        <v/>
      </c>
      <c r="F40" s="13">
        <f>IF($F$2="","",IFERROR(INDEX(Inventory_Import!$A$1:$AZ$1000,38,MATCH($F$2,Inventory_Import!$A$1:$AZ$1,0)),""))</f>
        <v/>
      </c>
      <c r="G40" s="13">
        <f>IF($G$2="","",IFERROR(INDEX(Inventory_Import!$A$1:$AZ$1000,38,MATCH($G$2,Inventory_Import!$A$1:$AZ$1,0)),""))</f>
        <v/>
      </c>
      <c r="H40" s="13">
        <f>IF(OR(F40="",G40=""),"",G40-F40)</f>
        <v/>
      </c>
      <c r="I40" s="13">
        <f>IF(OR(E40="",F40=""),"",E40*F40)</f>
        <v/>
      </c>
      <c r="J40" s="13">
        <f>IF(OR(E40="",G40=""),"",E40*G40)</f>
        <v/>
      </c>
      <c r="K40" s="13">
        <f>IF(OR(E40="",H40=""),"",E40*H40)</f>
        <v/>
      </c>
      <c r="L40" s="13">
        <f>IF(A40="","",IFERROR(VLOOKUP(A40,Impact_List!$A$6:$B$2000,2,FALSE),"Unassigned"))</f>
        <v/>
      </c>
      <c r="M40" s="11">
        <f>IF($H$2="","",IFERROR(INDEX(Inventory_Import!$A$1:$AZ$1000,38,MATCH($H$2,Inventory_Import!$A$1:$AZ$1,0)),""))</f>
        <v/>
      </c>
      <c r="N40" s="13">
        <f>IF(OR(M40="",F40=""),"",M40*F40)</f>
        <v/>
      </c>
    </row>
    <row r="41">
      <c r="A41">
        <f>IF($A$2="","",IFERROR(INDEX(Inventory_Import!$A$1:$AZ$1000,39,MATCH($A$2,Inventory_Import!$A$1:$AZ$1,0)),""))</f>
        <v/>
      </c>
      <c r="B41">
        <f>IF($B$2="","",IFERROR(INDEX(Inventory_Import!$A$1:$AZ$1000,39,MATCH($B$2,Inventory_Import!$A$1:$AZ$1,0)),""))</f>
        <v/>
      </c>
      <c r="C41">
        <f>IF($C$2="","",IFERROR(INDEX(Inventory_Import!$A$1:$AZ$1000,39,MATCH($C$2,Inventory_Import!$A$1:$AZ$1,0)),""))</f>
        <v/>
      </c>
      <c r="D41">
        <f>IF($D$2="","",IFERROR(INDEX(Inventory_Import!$A$1:$AZ$1000,39,MATCH($D$2,Inventory_Import!$A$1:$AZ$1,0)),""))</f>
        <v/>
      </c>
      <c r="E41" s="14">
        <f>IF($E$2="","",IFERROR(INDEX(Inventory_Import!$A$1:$AZ$1000,39,MATCH($E$2,Inventory_Import!$A$1:$AZ$1,0)),""))</f>
        <v/>
      </c>
      <c r="F41" s="15">
        <f>IF($F$2="","",IFERROR(INDEX(Inventory_Import!$A$1:$AZ$1000,39,MATCH($F$2,Inventory_Import!$A$1:$AZ$1,0)),""))</f>
        <v/>
      </c>
      <c r="G41" s="15">
        <f>IF($G$2="","",IFERROR(INDEX(Inventory_Import!$A$1:$AZ$1000,39,MATCH($G$2,Inventory_Import!$A$1:$AZ$1,0)),""))</f>
        <v/>
      </c>
      <c r="H41" s="15">
        <f>IF(OR(F41="",G41=""),"",G41-F41)</f>
        <v/>
      </c>
      <c r="I41" s="15">
        <f>IF(OR(E41="",F41=""),"",E41*F41)</f>
        <v/>
      </c>
      <c r="J41" s="15">
        <f>IF(OR(E41="",G41=""),"",E41*G41)</f>
        <v/>
      </c>
      <c r="K41" s="15">
        <f>IF(OR(E41="",H41=""),"",E41*H41)</f>
        <v/>
      </c>
      <c r="L41" s="15">
        <f>IF(A41="","",IFERROR(VLOOKUP(A41,Impact_List!$A$6:$B$2000,2,FALSE),"Unassigned"))</f>
        <v/>
      </c>
      <c r="M41">
        <f>IF($H$2="","",IFERROR(INDEX(Inventory_Import!$A$1:$AZ$1000,39,MATCH($H$2,Inventory_Import!$A$1:$AZ$1,0)),""))</f>
        <v/>
      </c>
      <c r="N41" s="15">
        <f>IF(OR(M41="",F41=""),"",M41*F41)</f>
        <v/>
      </c>
    </row>
    <row r="42">
      <c r="A42">
        <f>IF($A$2="","",IFERROR(INDEX(Inventory_Import!$A$1:$AZ$1000,40,MATCH($A$2,Inventory_Import!$A$1:$AZ$1,0)),""))</f>
        <v/>
      </c>
      <c r="B42">
        <f>IF($B$2="","",IFERROR(INDEX(Inventory_Import!$A$1:$AZ$1000,40,MATCH($B$2,Inventory_Import!$A$1:$AZ$1,0)),""))</f>
        <v/>
      </c>
      <c r="C42">
        <f>IF($C$2="","",IFERROR(INDEX(Inventory_Import!$A$1:$AZ$1000,40,MATCH($C$2,Inventory_Import!$A$1:$AZ$1,0)),""))</f>
        <v/>
      </c>
      <c r="D42">
        <f>IF($D$2="","",IFERROR(INDEX(Inventory_Import!$A$1:$AZ$1000,40,MATCH($D$2,Inventory_Import!$A$1:$AZ$1,0)),""))</f>
        <v/>
      </c>
      <c r="E42" s="14">
        <f>IF($E$2="","",IFERROR(INDEX(Inventory_Import!$A$1:$AZ$1000,40,MATCH($E$2,Inventory_Import!$A$1:$AZ$1,0)),""))</f>
        <v/>
      </c>
      <c r="F42" s="15">
        <f>IF($F$2="","",IFERROR(INDEX(Inventory_Import!$A$1:$AZ$1000,40,MATCH($F$2,Inventory_Import!$A$1:$AZ$1,0)),""))</f>
        <v/>
      </c>
      <c r="G42" s="15">
        <f>IF($G$2="","",IFERROR(INDEX(Inventory_Import!$A$1:$AZ$1000,40,MATCH($G$2,Inventory_Import!$A$1:$AZ$1,0)),""))</f>
        <v/>
      </c>
      <c r="H42" s="15">
        <f>IF(OR(F42="",G42=""),"",G42-F42)</f>
        <v/>
      </c>
      <c r="I42" s="15">
        <f>IF(OR(E42="",F42=""),"",E42*F42)</f>
        <v/>
      </c>
      <c r="J42" s="15">
        <f>IF(OR(E42="",G42=""),"",E42*G42)</f>
        <v/>
      </c>
      <c r="K42" s="15">
        <f>IF(OR(E42="",H42=""),"",E42*H42)</f>
        <v/>
      </c>
      <c r="L42" s="15">
        <f>IF(A42="","",IFERROR(VLOOKUP(A42,Impact_List!$A$6:$B$2000,2,FALSE),"Unassigned"))</f>
        <v/>
      </c>
      <c r="M42">
        <f>IF($H$2="","",IFERROR(INDEX(Inventory_Import!$A$1:$AZ$1000,40,MATCH($H$2,Inventory_Import!$A$1:$AZ$1,0)),""))</f>
        <v/>
      </c>
      <c r="N42" s="15">
        <f>IF(OR(M42="",F42=""),"",M42*F42)</f>
        <v/>
      </c>
    </row>
    <row r="43">
      <c r="A43">
        <f>IF($A$2="","",IFERROR(INDEX(Inventory_Import!$A$1:$AZ$1000,41,MATCH($A$2,Inventory_Import!$A$1:$AZ$1,0)),""))</f>
        <v/>
      </c>
      <c r="B43">
        <f>IF($B$2="","",IFERROR(INDEX(Inventory_Import!$A$1:$AZ$1000,41,MATCH($B$2,Inventory_Import!$A$1:$AZ$1,0)),""))</f>
        <v/>
      </c>
      <c r="C43">
        <f>IF($C$2="","",IFERROR(INDEX(Inventory_Import!$A$1:$AZ$1000,41,MATCH($C$2,Inventory_Import!$A$1:$AZ$1,0)),""))</f>
        <v/>
      </c>
      <c r="D43">
        <f>IF($D$2="","",IFERROR(INDEX(Inventory_Import!$A$1:$AZ$1000,41,MATCH($D$2,Inventory_Import!$A$1:$AZ$1,0)),""))</f>
        <v/>
      </c>
      <c r="E43" s="14">
        <f>IF($E$2="","",IFERROR(INDEX(Inventory_Import!$A$1:$AZ$1000,41,MATCH($E$2,Inventory_Import!$A$1:$AZ$1,0)),""))</f>
        <v/>
      </c>
      <c r="F43" s="15">
        <f>IF($F$2="","",IFERROR(INDEX(Inventory_Import!$A$1:$AZ$1000,41,MATCH($F$2,Inventory_Import!$A$1:$AZ$1,0)),""))</f>
        <v/>
      </c>
      <c r="G43" s="15">
        <f>IF($G$2="","",IFERROR(INDEX(Inventory_Import!$A$1:$AZ$1000,41,MATCH($G$2,Inventory_Import!$A$1:$AZ$1,0)),""))</f>
        <v/>
      </c>
      <c r="H43" s="15">
        <f>IF(OR(F43="",G43=""),"",G43-F43)</f>
        <v/>
      </c>
      <c r="I43" s="15">
        <f>IF(OR(E43="",F43=""),"",E43*F43)</f>
        <v/>
      </c>
      <c r="J43" s="15">
        <f>IF(OR(E43="",G43=""),"",E43*G43)</f>
        <v/>
      </c>
      <c r="K43" s="15">
        <f>IF(OR(E43="",H43=""),"",E43*H43)</f>
        <v/>
      </c>
      <c r="L43" s="15">
        <f>IF(A43="","",IFERROR(VLOOKUP(A43,Impact_List!$A$6:$B$2000,2,FALSE),"Unassigned"))</f>
        <v/>
      </c>
      <c r="M43">
        <f>IF($H$2="","",IFERROR(INDEX(Inventory_Import!$A$1:$AZ$1000,41,MATCH($H$2,Inventory_Import!$A$1:$AZ$1,0)),""))</f>
        <v/>
      </c>
      <c r="N43" s="15">
        <f>IF(OR(M43="",F43=""),"",M43*F43)</f>
        <v/>
      </c>
    </row>
    <row r="44">
      <c r="A44">
        <f>IF($A$2="","",IFERROR(INDEX(Inventory_Import!$A$1:$AZ$1000,42,MATCH($A$2,Inventory_Import!$A$1:$AZ$1,0)),""))</f>
        <v/>
      </c>
      <c r="B44">
        <f>IF($B$2="","",IFERROR(INDEX(Inventory_Import!$A$1:$AZ$1000,42,MATCH($B$2,Inventory_Import!$A$1:$AZ$1,0)),""))</f>
        <v/>
      </c>
      <c r="C44">
        <f>IF($C$2="","",IFERROR(INDEX(Inventory_Import!$A$1:$AZ$1000,42,MATCH($C$2,Inventory_Import!$A$1:$AZ$1,0)),""))</f>
        <v/>
      </c>
      <c r="D44">
        <f>IF($D$2="","",IFERROR(INDEX(Inventory_Import!$A$1:$AZ$1000,42,MATCH($D$2,Inventory_Import!$A$1:$AZ$1,0)),""))</f>
        <v/>
      </c>
      <c r="E44" s="14">
        <f>IF($E$2="","",IFERROR(INDEX(Inventory_Import!$A$1:$AZ$1000,42,MATCH($E$2,Inventory_Import!$A$1:$AZ$1,0)),""))</f>
        <v/>
      </c>
      <c r="F44" s="15">
        <f>IF($F$2="","",IFERROR(INDEX(Inventory_Import!$A$1:$AZ$1000,42,MATCH($F$2,Inventory_Import!$A$1:$AZ$1,0)),""))</f>
        <v/>
      </c>
      <c r="G44" s="15">
        <f>IF($G$2="","",IFERROR(INDEX(Inventory_Import!$A$1:$AZ$1000,42,MATCH($G$2,Inventory_Import!$A$1:$AZ$1,0)),""))</f>
        <v/>
      </c>
      <c r="H44" s="15">
        <f>IF(OR(F44="",G44=""),"",G44-F44)</f>
        <v/>
      </c>
      <c r="I44" s="15">
        <f>IF(OR(E44="",F44=""),"",E44*F44)</f>
        <v/>
      </c>
      <c r="J44" s="15">
        <f>IF(OR(E44="",G44=""),"",E44*G44)</f>
        <v/>
      </c>
      <c r="K44" s="15">
        <f>IF(OR(E44="",H44=""),"",E44*H44)</f>
        <v/>
      </c>
      <c r="L44" s="15">
        <f>IF(A44="","",IFERROR(VLOOKUP(A44,Impact_List!$A$6:$B$2000,2,FALSE),"Unassigned"))</f>
        <v/>
      </c>
      <c r="M44">
        <f>IF($H$2="","",IFERROR(INDEX(Inventory_Import!$A$1:$AZ$1000,42,MATCH($H$2,Inventory_Import!$A$1:$AZ$1,0)),""))</f>
        <v/>
      </c>
      <c r="N44" s="15">
        <f>IF(OR(M44="",F44=""),"",M44*F44)</f>
        <v/>
      </c>
    </row>
    <row r="45">
      <c r="A45">
        <f>IF($A$2="","",IFERROR(INDEX(Inventory_Import!$A$1:$AZ$1000,43,MATCH($A$2,Inventory_Import!$A$1:$AZ$1,0)),""))</f>
        <v/>
      </c>
      <c r="B45">
        <f>IF($B$2="","",IFERROR(INDEX(Inventory_Import!$A$1:$AZ$1000,43,MATCH($B$2,Inventory_Import!$A$1:$AZ$1,0)),""))</f>
        <v/>
      </c>
      <c r="C45">
        <f>IF($C$2="","",IFERROR(INDEX(Inventory_Import!$A$1:$AZ$1000,43,MATCH($C$2,Inventory_Import!$A$1:$AZ$1,0)),""))</f>
        <v/>
      </c>
      <c r="D45">
        <f>IF($D$2="","",IFERROR(INDEX(Inventory_Import!$A$1:$AZ$1000,43,MATCH($D$2,Inventory_Import!$A$1:$AZ$1,0)),""))</f>
        <v/>
      </c>
      <c r="E45" s="14">
        <f>IF($E$2="","",IFERROR(INDEX(Inventory_Import!$A$1:$AZ$1000,43,MATCH($E$2,Inventory_Import!$A$1:$AZ$1,0)),""))</f>
        <v/>
      </c>
      <c r="F45" s="15">
        <f>IF($F$2="","",IFERROR(INDEX(Inventory_Import!$A$1:$AZ$1000,43,MATCH($F$2,Inventory_Import!$A$1:$AZ$1,0)),""))</f>
        <v/>
      </c>
      <c r="G45" s="15">
        <f>IF($G$2="","",IFERROR(INDEX(Inventory_Import!$A$1:$AZ$1000,43,MATCH($G$2,Inventory_Import!$A$1:$AZ$1,0)),""))</f>
        <v/>
      </c>
      <c r="H45" s="15">
        <f>IF(OR(F45="",G45=""),"",G45-F45)</f>
        <v/>
      </c>
      <c r="I45" s="15">
        <f>IF(OR(E45="",F45=""),"",E45*F45)</f>
        <v/>
      </c>
      <c r="J45" s="15">
        <f>IF(OR(E45="",G45=""),"",E45*G45)</f>
        <v/>
      </c>
      <c r="K45" s="15">
        <f>IF(OR(E45="",H45=""),"",E45*H45)</f>
        <v/>
      </c>
      <c r="L45" s="15">
        <f>IF(A45="","",IFERROR(VLOOKUP(A45,Impact_List!$A$6:$B$2000,2,FALSE),"Unassigned"))</f>
        <v/>
      </c>
      <c r="M45">
        <f>IF($H$2="","",IFERROR(INDEX(Inventory_Import!$A$1:$AZ$1000,43,MATCH($H$2,Inventory_Import!$A$1:$AZ$1,0)),""))</f>
        <v/>
      </c>
      <c r="N45" s="15">
        <f>IF(OR(M45="",F45=""),"",M45*F45)</f>
        <v/>
      </c>
    </row>
    <row r="46">
      <c r="A46">
        <f>IF($A$2="","",IFERROR(INDEX(Inventory_Import!$A$1:$AZ$1000,44,MATCH($A$2,Inventory_Import!$A$1:$AZ$1,0)),""))</f>
        <v/>
      </c>
      <c r="B46">
        <f>IF($B$2="","",IFERROR(INDEX(Inventory_Import!$A$1:$AZ$1000,44,MATCH($B$2,Inventory_Import!$A$1:$AZ$1,0)),""))</f>
        <v/>
      </c>
      <c r="C46">
        <f>IF($C$2="","",IFERROR(INDEX(Inventory_Import!$A$1:$AZ$1000,44,MATCH($C$2,Inventory_Import!$A$1:$AZ$1,0)),""))</f>
        <v/>
      </c>
      <c r="D46">
        <f>IF($D$2="","",IFERROR(INDEX(Inventory_Import!$A$1:$AZ$1000,44,MATCH($D$2,Inventory_Import!$A$1:$AZ$1,0)),""))</f>
        <v/>
      </c>
      <c r="E46" s="14">
        <f>IF($E$2="","",IFERROR(INDEX(Inventory_Import!$A$1:$AZ$1000,44,MATCH($E$2,Inventory_Import!$A$1:$AZ$1,0)),""))</f>
        <v/>
      </c>
      <c r="F46" s="15">
        <f>IF($F$2="","",IFERROR(INDEX(Inventory_Import!$A$1:$AZ$1000,44,MATCH($F$2,Inventory_Import!$A$1:$AZ$1,0)),""))</f>
        <v/>
      </c>
      <c r="G46" s="15">
        <f>IF($G$2="","",IFERROR(INDEX(Inventory_Import!$A$1:$AZ$1000,44,MATCH($G$2,Inventory_Import!$A$1:$AZ$1,0)),""))</f>
        <v/>
      </c>
      <c r="H46" s="15">
        <f>IF(OR(F46="",G46=""),"",G46-F46)</f>
        <v/>
      </c>
      <c r="I46" s="15">
        <f>IF(OR(E46="",F46=""),"",E46*F46)</f>
        <v/>
      </c>
      <c r="J46" s="15">
        <f>IF(OR(E46="",G46=""),"",E46*G46)</f>
        <v/>
      </c>
      <c r="K46" s="15">
        <f>IF(OR(E46="",H46=""),"",E46*H46)</f>
        <v/>
      </c>
      <c r="L46" s="15">
        <f>IF(A46="","",IFERROR(VLOOKUP(A46,Impact_List!$A$6:$B$2000,2,FALSE),"Unassigned"))</f>
        <v/>
      </c>
      <c r="M46">
        <f>IF($H$2="","",IFERROR(INDEX(Inventory_Import!$A$1:$AZ$1000,44,MATCH($H$2,Inventory_Import!$A$1:$AZ$1,0)),""))</f>
        <v/>
      </c>
      <c r="N46" s="15">
        <f>IF(OR(M46="",F46=""),"",M46*F46)</f>
        <v/>
      </c>
    </row>
    <row r="47">
      <c r="A47">
        <f>IF($A$2="","",IFERROR(INDEX(Inventory_Import!$A$1:$AZ$1000,45,MATCH($A$2,Inventory_Import!$A$1:$AZ$1,0)),""))</f>
        <v/>
      </c>
      <c r="B47">
        <f>IF($B$2="","",IFERROR(INDEX(Inventory_Import!$A$1:$AZ$1000,45,MATCH($B$2,Inventory_Import!$A$1:$AZ$1,0)),""))</f>
        <v/>
      </c>
      <c r="C47">
        <f>IF($C$2="","",IFERROR(INDEX(Inventory_Import!$A$1:$AZ$1000,45,MATCH($C$2,Inventory_Import!$A$1:$AZ$1,0)),""))</f>
        <v/>
      </c>
      <c r="D47">
        <f>IF($D$2="","",IFERROR(INDEX(Inventory_Import!$A$1:$AZ$1000,45,MATCH($D$2,Inventory_Import!$A$1:$AZ$1,0)),""))</f>
        <v/>
      </c>
      <c r="E47" s="14">
        <f>IF($E$2="","",IFERROR(INDEX(Inventory_Import!$A$1:$AZ$1000,45,MATCH($E$2,Inventory_Import!$A$1:$AZ$1,0)),""))</f>
        <v/>
      </c>
      <c r="F47" s="15">
        <f>IF($F$2="","",IFERROR(INDEX(Inventory_Import!$A$1:$AZ$1000,45,MATCH($F$2,Inventory_Import!$A$1:$AZ$1,0)),""))</f>
        <v/>
      </c>
      <c r="G47" s="15">
        <f>IF($G$2="","",IFERROR(INDEX(Inventory_Import!$A$1:$AZ$1000,45,MATCH($G$2,Inventory_Import!$A$1:$AZ$1,0)),""))</f>
        <v/>
      </c>
      <c r="H47" s="15">
        <f>IF(OR(F47="",G47=""),"",G47-F47)</f>
        <v/>
      </c>
      <c r="I47" s="15">
        <f>IF(OR(E47="",F47=""),"",E47*F47)</f>
        <v/>
      </c>
      <c r="J47" s="15">
        <f>IF(OR(E47="",G47=""),"",E47*G47)</f>
        <v/>
      </c>
      <c r="K47" s="15">
        <f>IF(OR(E47="",H47=""),"",E47*H47)</f>
        <v/>
      </c>
      <c r="L47" s="15">
        <f>IF(A47="","",IFERROR(VLOOKUP(A47,Impact_List!$A$6:$B$2000,2,FALSE),"Unassigned"))</f>
        <v/>
      </c>
      <c r="M47">
        <f>IF($H$2="","",IFERROR(INDEX(Inventory_Import!$A$1:$AZ$1000,45,MATCH($H$2,Inventory_Import!$A$1:$AZ$1,0)),""))</f>
        <v/>
      </c>
      <c r="N47" s="15">
        <f>IF(OR(M47="",F47=""),"",M47*F47)</f>
        <v/>
      </c>
    </row>
    <row r="48">
      <c r="A48">
        <f>IF($A$2="","",IFERROR(INDEX(Inventory_Import!$A$1:$AZ$1000,46,MATCH($A$2,Inventory_Import!$A$1:$AZ$1,0)),""))</f>
        <v/>
      </c>
      <c r="B48">
        <f>IF($B$2="","",IFERROR(INDEX(Inventory_Import!$A$1:$AZ$1000,46,MATCH($B$2,Inventory_Import!$A$1:$AZ$1,0)),""))</f>
        <v/>
      </c>
      <c r="C48">
        <f>IF($C$2="","",IFERROR(INDEX(Inventory_Import!$A$1:$AZ$1000,46,MATCH($C$2,Inventory_Import!$A$1:$AZ$1,0)),""))</f>
        <v/>
      </c>
      <c r="D48">
        <f>IF($D$2="","",IFERROR(INDEX(Inventory_Import!$A$1:$AZ$1000,46,MATCH($D$2,Inventory_Import!$A$1:$AZ$1,0)),""))</f>
        <v/>
      </c>
      <c r="E48" s="14">
        <f>IF($E$2="","",IFERROR(INDEX(Inventory_Import!$A$1:$AZ$1000,46,MATCH($E$2,Inventory_Import!$A$1:$AZ$1,0)),""))</f>
        <v/>
      </c>
      <c r="F48" s="15">
        <f>IF($F$2="","",IFERROR(INDEX(Inventory_Import!$A$1:$AZ$1000,46,MATCH($F$2,Inventory_Import!$A$1:$AZ$1,0)),""))</f>
        <v/>
      </c>
      <c r="G48" s="15">
        <f>IF($G$2="","",IFERROR(INDEX(Inventory_Import!$A$1:$AZ$1000,46,MATCH($G$2,Inventory_Import!$A$1:$AZ$1,0)),""))</f>
        <v/>
      </c>
      <c r="H48" s="15">
        <f>IF(OR(F48="",G48=""),"",G48-F48)</f>
        <v/>
      </c>
      <c r="I48" s="15">
        <f>IF(OR(E48="",F48=""),"",E48*F48)</f>
        <v/>
      </c>
      <c r="J48" s="15">
        <f>IF(OR(E48="",G48=""),"",E48*G48)</f>
        <v/>
      </c>
      <c r="K48" s="15">
        <f>IF(OR(E48="",H48=""),"",E48*H48)</f>
        <v/>
      </c>
      <c r="L48" s="15">
        <f>IF(A48="","",IFERROR(VLOOKUP(A48,Impact_List!$A$6:$B$2000,2,FALSE),"Unassigned"))</f>
        <v/>
      </c>
      <c r="M48">
        <f>IF($H$2="","",IFERROR(INDEX(Inventory_Import!$A$1:$AZ$1000,46,MATCH($H$2,Inventory_Import!$A$1:$AZ$1,0)),""))</f>
        <v/>
      </c>
      <c r="N48" s="15">
        <f>IF(OR(M48="",F48=""),"",M48*F48)</f>
        <v/>
      </c>
    </row>
    <row r="49">
      <c r="A49">
        <f>IF($A$2="","",IFERROR(INDEX(Inventory_Import!$A$1:$AZ$1000,47,MATCH($A$2,Inventory_Import!$A$1:$AZ$1,0)),""))</f>
        <v/>
      </c>
      <c r="B49">
        <f>IF($B$2="","",IFERROR(INDEX(Inventory_Import!$A$1:$AZ$1000,47,MATCH($B$2,Inventory_Import!$A$1:$AZ$1,0)),""))</f>
        <v/>
      </c>
      <c r="C49">
        <f>IF($C$2="","",IFERROR(INDEX(Inventory_Import!$A$1:$AZ$1000,47,MATCH($C$2,Inventory_Import!$A$1:$AZ$1,0)),""))</f>
        <v/>
      </c>
      <c r="D49">
        <f>IF($D$2="","",IFERROR(INDEX(Inventory_Import!$A$1:$AZ$1000,47,MATCH($D$2,Inventory_Import!$A$1:$AZ$1,0)),""))</f>
        <v/>
      </c>
      <c r="E49" s="14">
        <f>IF($E$2="","",IFERROR(INDEX(Inventory_Import!$A$1:$AZ$1000,47,MATCH($E$2,Inventory_Import!$A$1:$AZ$1,0)),""))</f>
        <v/>
      </c>
      <c r="F49" s="15">
        <f>IF($F$2="","",IFERROR(INDEX(Inventory_Import!$A$1:$AZ$1000,47,MATCH($F$2,Inventory_Import!$A$1:$AZ$1,0)),""))</f>
        <v/>
      </c>
      <c r="G49" s="15">
        <f>IF($G$2="","",IFERROR(INDEX(Inventory_Import!$A$1:$AZ$1000,47,MATCH($G$2,Inventory_Import!$A$1:$AZ$1,0)),""))</f>
        <v/>
      </c>
      <c r="H49" s="15">
        <f>IF(OR(F49="",G49=""),"",G49-F49)</f>
        <v/>
      </c>
      <c r="I49" s="15">
        <f>IF(OR(E49="",F49=""),"",E49*F49)</f>
        <v/>
      </c>
      <c r="J49" s="15">
        <f>IF(OR(E49="",G49=""),"",E49*G49)</f>
        <v/>
      </c>
      <c r="K49" s="15">
        <f>IF(OR(E49="",H49=""),"",E49*H49)</f>
        <v/>
      </c>
      <c r="L49" s="15">
        <f>IF(A49="","",IFERROR(VLOOKUP(A49,Impact_List!$A$6:$B$2000,2,FALSE),"Unassigned"))</f>
        <v/>
      </c>
      <c r="M49">
        <f>IF($H$2="","",IFERROR(INDEX(Inventory_Import!$A$1:$AZ$1000,47,MATCH($H$2,Inventory_Import!$A$1:$AZ$1,0)),""))</f>
        <v/>
      </c>
      <c r="N49" s="15">
        <f>IF(OR(M49="",F49=""),"",M49*F49)</f>
        <v/>
      </c>
    </row>
    <row r="50">
      <c r="A50">
        <f>IF($A$2="","",IFERROR(INDEX(Inventory_Import!$A$1:$AZ$1000,48,MATCH($A$2,Inventory_Import!$A$1:$AZ$1,0)),""))</f>
        <v/>
      </c>
      <c r="B50">
        <f>IF($B$2="","",IFERROR(INDEX(Inventory_Import!$A$1:$AZ$1000,48,MATCH($B$2,Inventory_Import!$A$1:$AZ$1,0)),""))</f>
        <v/>
      </c>
      <c r="C50">
        <f>IF($C$2="","",IFERROR(INDEX(Inventory_Import!$A$1:$AZ$1000,48,MATCH($C$2,Inventory_Import!$A$1:$AZ$1,0)),""))</f>
        <v/>
      </c>
      <c r="D50">
        <f>IF($D$2="","",IFERROR(INDEX(Inventory_Import!$A$1:$AZ$1000,48,MATCH($D$2,Inventory_Import!$A$1:$AZ$1,0)),""))</f>
        <v/>
      </c>
      <c r="E50" s="14">
        <f>IF($E$2="","",IFERROR(INDEX(Inventory_Import!$A$1:$AZ$1000,48,MATCH($E$2,Inventory_Import!$A$1:$AZ$1,0)),""))</f>
        <v/>
      </c>
      <c r="F50" s="15">
        <f>IF($F$2="","",IFERROR(INDEX(Inventory_Import!$A$1:$AZ$1000,48,MATCH($F$2,Inventory_Import!$A$1:$AZ$1,0)),""))</f>
        <v/>
      </c>
      <c r="G50" s="15">
        <f>IF($G$2="","",IFERROR(INDEX(Inventory_Import!$A$1:$AZ$1000,48,MATCH($G$2,Inventory_Import!$A$1:$AZ$1,0)),""))</f>
        <v/>
      </c>
      <c r="H50" s="15">
        <f>IF(OR(F50="",G50=""),"",G50-F50)</f>
        <v/>
      </c>
      <c r="I50" s="15">
        <f>IF(OR(E50="",F50=""),"",E50*F50)</f>
        <v/>
      </c>
      <c r="J50" s="15">
        <f>IF(OR(E50="",G50=""),"",E50*G50)</f>
        <v/>
      </c>
      <c r="K50" s="15">
        <f>IF(OR(E50="",H50=""),"",E50*H50)</f>
        <v/>
      </c>
      <c r="L50" s="15">
        <f>IF(A50="","",IFERROR(VLOOKUP(A50,Impact_List!$A$6:$B$2000,2,FALSE),"Unassigned"))</f>
        <v/>
      </c>
      <c r="M50">
        <f>IF($H$2="","",IFERROR(INDEX(Inventory_Import!$A$1:$AZ$1000,48,MATCH($H$2,Inventory_Import!$A$1:$AZ$1,0)),""))</f>
        <v/>
      </c>
      <c r="N50" s="15">
        <f>IF(OR(M50="",F50=""),"",M50*F50)</f>
        <v/>
      </c>
    </row>
    <row r="51">
      <c r="A51">
        <f>IF($A$2="","",IFERROR(INDEX(Inventory_Import!$A$1:$AZ$1000,49,MATCH($A$2,Inventory_Import!$A$1:$AZ$1,0)),""))</f>
        <v/>
      </c>
      <c r="B51">
        <f>IF($B$2="","",IFERROR(INDEX(Inventory_Import!$A$1:$AZ$1000,49,MATCH($B$2,Inventory_Import!$A$1:$AZ$1,0)),""))</f>
        <v/>
      </c>
      <c r="C51">
        <f>IF($C$2="","",IFERROR(INDEX(Inventory_Import!$A$1:$AZ$1000,49,MATCH($C$2,Inventory_Import!$A$1:$AZ$1,0)),""))</f>
        <v/>
      </c>
      <c r="D51">
        <f>IF($D$2="","",IFERROR(INDEX(Inventory_Import!$A$1:$AZ$1000,49,MATCH($D$2,Inventory_Import!$A$1:$AZ$1,0)),""))</f>
        <v/>
      </c>
      <c r="E51" s="14">
        <f>IF($E$2="","",IFERROR(INDEX(Inventory_Import!$A$1:$AZ$1000,49,MATCH($E$2,Inventory_Import!$A$1:$AZ$1,0)),""))</f>
        <v/>
      </c>
      <c r="F51" s="15">
        <f>IF($F$2="","",IFERROR(INDEX(Inventory_Import!$A$1:$AZ$1000,49,MATCH($F$2,Inventory_Import!$A$1:$AZ$1,0)),""))</f>
        <v/>
      </c>
      <c r="G51" s="15">
        <f>IF($G$2="","",IFERROR(INDEX(Inventory_Import!$A$1:$AZ$1000,49,MATCH($G$2,Inventory_Import!$A$1:$AZ$1,0)),""))</f>
        <v/>
      </c>
      <c r="H51" s="15">
        <f>IF(OR(F51="",G51=""),"",G51-F51)</f>
        <v/>
      </c>
      <c r="I51" s="15">
        <f>IF(OR(E51="",F51=""),"",E51*F51)</f>
        <v/>
      </c>
      <c r="J51" s="15">
        <f>IF(OR(E51="",G51=""),"",E51*G51)</f>
        <v/>
      </c>
      <c r="K51" s="15">
        <f>IF(OR(E51="",H51=""),"",E51*H51)</f>
        <v/>
      </c>
      <c r="L51" s="15">
        <f>IF(A51="","",IFERROR(VLOOKUP(A51,Impact_List!$A$6:$B$2000,2,FALSE),"Unassigned"))</f>
        <v/>
      </c>
      <c r="M51">
        <f>IF($H$2="","",IFERROR(INDEX(Inventory_Import!$A$1:$AZ$1000,49,MATCH($H$2,Inventory_Import!$A$1:$AZ$1,0)),""))</f>
        <v/>
      </c>
      <c r="N51" s="15">
        <f>IF(OR(M51="",F51=""),"",M51*F51)</f>
        <v/>
      </c>
    </row>
    <row r="52">
      <c r="A52">
        <f>IF($A$2="","",IFERROR(INDEX(Inventory_Import!$A$1:$AZ$1000,50,MATCH($A$2,Inventory_Import!$A$1:$AZ$1,0)),""))</f>
        <v/>
      </c>
      <c r="B52">
        <f>IF($B$2="","",IFERROR(INDEX(Inventory_Import!$A$1:$AZ$1000,50,MATCH($B$2,Inventory_Import!$A$1:$AZ$1,0)),""))</f>
        <v/>
      </c>
      <c r="C52">
        <f>IF($C$2="","",IFERROR(INDEX(Inventory_Import!$A$1:$AZ$1000,50,MATCH($C$2,Inventory_Import!$A$1:$AZ$1,0)),""))</f>
        <v/>
      </c>
      <c r="D52">
        <f>IF($D$2="","",IFERROR(INDEX(Inventory_Import!$A$1:$AZ$1000,50,MATCH($D$2,Inventory_Import!$A$1:$AZ$1,0)),""))</f>
        <v/>
      </c>
      <c r="E52" s="14">
        <f>IF($E$2="","",IFERROR(INDEX(Inventory_Import!$A$1:$AZ$1000,50,MATCH($E$2,Inventory_Import!$A$1:$AZ$1,0)),""))</f>
        <v/>
      </c>
      <c r="F52" s="15">
        <f>IF($F$2="","",IFERROR(INDEX(Inventory_Import!$A$1:$AZ$1000,50,MATCH($F$2,Inventory_Import!$A$1:$AZ$1,0)),""))</f>
        <v/>
      </c>
      <c r="G52" s="15">
        <f>IF($G$2="","",IFERROR(INDEX(Inventory_Import!$A$1:$AZ$1000,50,MATCH($G$2,Inventory_Import!$A$1:$AZ$1,0)),""))</f>
        <v/>
      </c>
      <c r="H52" s="15">
        <f>IF(OR(F52="",G52=""),"",G52-F52)</f>
        <v/>
      </c>
      <c r="I52" s="15">
        <f>IF(OR(E52="",F52=""),"",E52*F52)</f>
        <v/>
      </c>
      <c r="J52" s="15">
        <f>IF(OR(E52="",G52=""),"",E52*G52)</f>
        <v/>
      </c>
      <c r="K52" s="15">
        <f>IF(OR(E52="",H52=""),"",E52*H52)</f>
        <v/>
      </c>
      <c r="L52" s="15">
        <f>IF(A52="","",IFERROR(VLOOKUP(A52,Impact_List!$A$6:$B$2000,2,FALSE),"Unassigned"))</f>
        <v/>
      </c>
      <c r="M52">
        <f>IF($H$2="","",IFERROR(INDEX(Inventory_Import!$A$1:$AZ$1000,50,MATCH($H$2,Inventory_Import!$A$1:$AZ$1,0)),""))</f>
        <v/>
      </c>
      <c r="N52" s="15">
        <f>IF(OR(M52="",F52=""),"",M52*F52)</f>
        <v/>
      </c>
    </row>
    <row r="53">
      <c r="A53">
        <f>IF($A$2="","",IFERROR(INDEX(Inventory_Import!$A$1:$AZ$1000,51,MATCH($A$2,Inventory_Import!$A$1:$AZ$1,0)),""))</f>
        <v/>
      </c>
      <c r="B53">
        <f>IF($B$2="","",IFERROR(INDEX(Inventory_Import!$A$1:$AZ$1000,51,MATCH($B$2,Inventory_Import!$A$1:$AZ$1,0)),""))</f>
        <v/>
      </c>
      <c r="C53">
        <f>IF($C$2="","",IFERROR(INDEX(Inventory_Import!$A$1:$AZ$1000,51,MATCH($C$2,Inventory_Import!$A$1:$AZ$1,0)),""))</f>
        <v/>
      </c>
      <c r="D53">
        <f>IF($D$2="","",IFERROR(INDEX(Inventory_Import!$A$1:$AZ$1000,51,MATCH($D$2,Inventory_Import!$A$1:$AZ$1,0)),""))</f>
        <v/>
      </c>
      <c r="E53" s="14">
        <f>IF($E$2="","",IFERROR(INDEX(Inventory_Import!$A$1:$AZ$1000,51,MATCH($E$2,Inventory_Import!$A$1:$AZ$1,0)),""))</f>
        <v/>
      </c>
      <c r="F53" s="15">
        <f>IF($F$2="","",IFERROR(INDEX(Inventory_Import!$A$1:$AZ$1000,51,MATCH($F$2,Inventory_Import!$A$1:$AZ$1,0)),""))</f>
        <v/>
      </c>
      <c r="G53" s="15">
        <f>IF($G$2="","",IFERROR(INDEX(Inventory_Import!$A$1:$AZ$1000,51,MATCH($G$2,Inventory_Import!$A$1:$AZ$1,0)),""))</f>
        <v/>
      </c>
      <c r="H53" s="15">
        <f>IF(OR(F53="",G53=""),"",G53-F53)</f>
        <v/>
      </c>
      <c r="I53" s="15">
        <f>IF(OR(E53="",F53=""),"",E53*F53)</f>
        <v/>
      </c>
      <c r="J53" s="15">
        <f>IF(OR(E53="",G53=""),"",E53*G53)</f>
        <v/>
      </c>
      <c r="K53" s="15">
        <f>IF(OR(E53="",H53=""),"",E53*H53)</f>
        <v/>
      </c>
      <c r="L53" s="15">
        <f>IF(A53="","",IFERROR(VLOOKUP(A53,Impact_List!$A$6:$B$2000,2,FALSE),"Unassigned"))</f>
        <v/>
      </c>
      <c r="M53">
        <f>IF($H$2="","",IFERROR(INDEX(Inventory_Import!$A$1:$AZ$1000,51,MATCH($H$2,Inventory_Import!$A$1:$AZ$1,0)),""))</f>
        <v/>
      </c>
      <c r="N53" s="15">
        <f>IF(OR(M53="",F53=""),"",M53*F53)</f>
        <v/>
      </c>
    </row>
    <row r="54">
      <c r="A54">
        <f>IF($A$2="","",IFERROR(INDEX(Inventory_Import!$A$1:$AZ$1000,52,MATCH($A$2,Inventory_Import!$A$1:$AZ$1,0)),""))</f>
        <v/>
      </c>
      <c r="B54">
        <f>IF($B$2="","",IFERROR(INDEX(Inventory_Import!$A$1:$AZ$1000,52,MATCH($B$2,Inventory_Import!$A$1:$AZ$1,0)),""))</f>
        <v/>
      </c>
      <c r="C54">
        <f>IF($C$2="","",IFERROR(INDEX(Inventory_Import!$A$1:$AZ$1000,52,MATCH($C$2,Inventory_Import!$A$1:$AZ$1,0)),""))</f>
        <v/>
      </c>
      <c r="D54">
        <f>IF($D$2="","",IFERROR(INDEX(Inventory_Import!$A$1:$AZ$1000,52,MATCH($D$2,Inventory_Import!$A$1:$AZ$1,0)),""))</f>
        <v/>
      </c>
      <c r="E54" s="14">
        <f>IF($E$2="","",IFERROR(INDEX(Inventory_Import!$A$1:$AZ$1000,52,MATCH($E$2,Inventory_Import!$A$1:$AZ$1,0)),""))</f>
        <v/>
      </c>
      <c r="F54" s="15">
        <f>IF($F$2="","",IFERROR(INDEX(Inventory_Import!$A$1:$AZ$1000,52,MATCH($F$2,Inventory_Import!$A$1:$AZ$1,0)),""))</f>
        <v/>
      </c>
      <c r="G54" s="15">
        <f>IF($G$2="","",IFERROR(INDEX(Inventory_Import!$A$1:$AZ$1000,52,MATCH($G$2,Inventory_Import!$A$1:$AZ$1,0)),""))</f>
        <v/>
      </c>
      <c r="H54" s="15">
        <f>IF(OR(F54="",G54=""),"",G54-F54)</f>
        <v/>
      </c>
      <c r="I54" s="15">
        <f>IF(OR(E54="",F54=""),"",E54*F54)</f>
        <v/>
      </c>
      <c r="J54" s="15">
        <f>IF(OR(E54="",G54=""),"",E54*G54)</f>
        <v/>
      </c>
      <c r="K54" s="15">
        <f>IF(OR(E54="",H54=""),"",E54*H54)</f>
        <v/>
      </c>
      <c r="L54" s="15">
        <f>IF(A54="","",IFERROR(VLOOKUP(A54,Impact_List!$A$6:$B$2000,2,FALSE),"Unassigned"))</f>
        <v/>
      </c>
      <c r="M54">
        <f>IF($H$2="","",IFERROR(INDEX(Inventory_Import!$A$1:$AZ$1000,52,MATCH($H$2,Inventory_Import!$A$1:$AZ$1,0)),""))</f>
        <v/>
      </c>
      <c r="N54" s="15">
        <f>IF(OR(M54="",F54=""),"",M54*F54)</f>
        <v/>
      </c>
    </row>
    <row r="55">
      <c r="A55">
        <f>IF($A$2="","",IFERROR(INDEX(Inventory_Import!$A$1:$AZ$1000,53,MATCH($A$2,Inventory_Import!$A$1:$AZ$1,0)),""))</f>
        <v/>
      </c>
      <c r="B55">
        <f>IF($B$2="","",IFERROR(INDEX(Inventory_Import!$A$1:$AZ$1000,53,MATCH($B$2,Inventory_Import!$A$1:$AZ$1,0)),""))</f>
        <v/>
      </c>
      <c r="C55">
        <f>IF($C$2="","",IFERROR(INDEX(Inventory_Import!$A$1:$AZ$1000,53,MATCH($C$2,Inventory_Import!$A$1:$AZ$1,0)),""))</f>
        <v/>
      </c>
      <c r="D55">
        <f>IF($D$2="","",IFERROR(INDEX(Inventory_Import!$A$1:$AZ$1000,53,MATCH($D$2,Inventory_Import!$A$1:$AZ$1,0)),""))</f>
        <v/>
      </c>
      <c r="E55" s="14">
        <f>IF($E$2="","",IFERROR(INDEX(Inventory_Import!$A$1:$AZ$1000,53,MATCH($E$2,Inventory_Import!$A$1:$AZ$1,0)),""))</f>
        <v/>
      </c>
      <c r="F55" s="15">
        <f>IF($F$2="","",IFERROR(INDEX(Inventory_Import!$A$1:$AZ$1000,53,MATCH($F$2,Inventory_Import!$A$1:$AZ$1,0)),""))</f>
        <v/>
      </c>
      <c r="G55" s="15">
        <f>IF($G$2="","",IFERROR(INDEX(Inventory_Import!$A$1:$AZ$1000,53,MATCH($G$2,Inventory_Import!$A$1:$AZ$1,0)),""))</f>
        <v/>
      </c>
      <c r="H55" s="15">
        <f>IF(OR(F55="",G55=""),"",G55-F55)</f>
        <v/>
      </c>
      <c r="I55" s="15">
        <f>IF(OR(E55="",F55=""),"",E55*F55)</f>
        <v/>
      </c>
      <c r="J55" s="15">
        <f>IF(OR(E55="",G55=""),"",E55*G55)</f>
        <v/>
      </c>
      <c r="K55" s="15">
        <f>IF(OR(E55="",H55=""),"",E55*H55)</f>
        <v/>
      </c>
      <c r="L55" s="15">
        <f>IF(A55="","",IFERROR(VLOOKUP(A55,Impact_List!$A$6:$B$2000,2,FALSE),"Unassigned"))</f>
        <v/>
      </c>
      <c r="M55">
        <f>IF($H$2="","",IFERROR(INDEX(Inventory_Import!$A$1:$AZ$1000,53,MATCH($H$2,Inventory_Import!$A$1:$AZ$1,0)),""))</f>
        <v/>
      </c>
      <c r="N55" s="15">
        <f>IF(OR(M55="",F55=""),"",M55*F55)</f>
        <v/>
      </c>
    </row>
    <row r="56">
      <c r="A56">
        <f>IF($A$2="","",IFERROR(INDEX(Inventory_Import!$A$1:$AZ$1000,54,MATCH($A$2,Inventory_Import!$A$1:$AZ$1,0)),""))</f>
        <v/>
      </c>
      <c r="B56">
        <f>IF($B$2="","",IFERROR(INDEX(Inventory_Import!$A$1:$AZ$1000,54,MATCH($B$2,Inventory_Import!$A$1:$AZ$1,0)),""))</f>
        <v/>
      </c>
      <c r="C56">
        <f>IF($C$2="","",IFERROR(INDEX(Inventory_Import!$A$1:$AZ$1000,54,MATCH($C$2,Inventory_Import!$A$1:$AZ$1,0)),""))</f>
        <v/>
      </c>
      <c r="D56">
        <f>IF($D$2="","",IFERROR(INDEX(Inventory_Import!$A$1:$AZ$1000,54,MATCH($D$2,Inventory_Import!$A$1:$AZ$1,0)),""))</f>
        <v/>
      </c>
      <c r="E56" s="14">
        <f>IF($E$2="","",IFERROR(INDEX(Inventory_Import!$A$1:$AZ$1000,54,MATCH($E$2,Inventory_Import!$A$1:$AZ$1,0)),""))</f>
        <v/>
      </c>
      <c r="F56" s="15">
        <f>IF($F$2="","",IFERROR(INDEX(Inventory_Import!$A$1:$AZ$1000,54,MATCH($F$2,Inventory_Import!$A$1:$AZ$1,0)),""))</f>
        <v/>
      </c>
      <c r="G56" s="15">
        <f>IF($G$2="","",IFERROR(INDEX(Inventory_Import!$A$1:$AZ$1000,54,MATCH($G$2,Inventory_Import!$A$1:$AZ$1,0)),""))</f>
        <v/>
      </c>
      <c r="H56" s="15">
        <f>IF(OR(F56="",G56=""),"",G56-F56)</f>
        <v/>
      </c>
      <c r="I56" s="15">
        <f>IF(OR(E56="",F56=""),"",E56*F56)</f>
        <v/>
      </c>
      <c r="J56" s="15">
        <f>IF(OR(E56="",G56=""),"",E56*G56)</f>
        <v/>
      </c>
      <c r="K56" s="15">
        <f>IF(OR(E56="",H56=""),"",E56*H56)</f>
        <v/>
      </c>
      <c r="L56" s="15">
        <f>IF(A56="","",IFERROR(VLOOKUP(A56,Impact_List!$A$6:$B$2000,2,FALSE),"Unassigned"))</f>
        <v/>
      </c>
      <c r="M56">
        <f>IF($H$2="","",IFERROR(INDEX(Inventory_Import!$A$1:$AZ$1000,54,MATCH($H$2,Inventory_Import!$A$1:$AZ$1,0)),""))</f>
        <v/>
      </c>
      <c r="N56" s="15">
        <f>IF(OR(M56="",F56=""),"",M56*F56)</f>
        <v/>
      </c>
    </row>
    <row r="57">
      <c r="A57">
        <f>IF($A$2="","",IFERROR(INDEX(Inventory_Import!$A$1:$AZ$1000,55,MATCH($A$2,Inventory_Import!$A$1:$AZ$1,0)),""))</f>
        <v/>
      </c>
      <c r="B57">
        <f>IF($B$2="","",IFERROR(INDEX(Inventory_Import!$A$1:$AZ$1000,55,MATCH($B$2,Inventory_Import!$A$1:$AZ$1,0)),""))</f>
        <v/>
      </c>
      <c r="C57">
        <f>IF($C$2="","",IFERROR(INDEX(Inventory_Import!$A$1:$AZ$1000,55,MATCH($C$2,Inventory_Import!$A$1:$AZ$1,0)),""))</f>
        <v/>
      </c>
      <c r="D57">
        <f>IF($D$2="","",IFERROR(INDEX(Inventory_Import!$A$1:$AZ$1000,55,MATCH($D$2,Inventory_Import!$A$1:$AZ$1,0)),""))</f>
        <v/>
      </c>
      <c r="E57" s="14">
        <f>IF($E$2="","",IFERROR(INDEX(Inventory_Import!$A$1:$AZ$1000,55,MATCH($E$2,Inventory_Import!$A$1:$AZ$1,0)),""))</f>
        <v/>
      </c>
      <c r="F57" s="15">
        <f>IF($F$2="","",IFERROR(INDEX(Inventory_Import!$A$1:$AZ$1000,55,MATCH($F$2,Inventory_Import!$A$1:$AZ$1,0)),""))</f>
        <v/>
      </c>
      <c r="G57" s="15">
        <f>IF($G$2="","",IFERROR(INDEX(Inventory_Import!$A$1:$AZ$1000,55,MATCH($G$2,Inventory_Import!$A$1:$AZ$1,0)),""))</f>
        <v/>
      </c>
      <c r="H57" s="15">
        <f>IF(OR(F57="",G57=""),"",G57-F57)</f>
        <v/>
      </c>
      <c r="I57" s="15">
        <f>IF(OR(E57="",F57=""),"",E57*F57)</f>
        <v/>
      </c>
      <c r="J57" s="15">
        <f>IF(OR(E57="",G57=""),"",E57*G57)</f>
        <v/>
      </c>
      <c r="K57" s="15">
        <f>IF(OR(E57="",H57=""),"",E57*H57)</f>
        <v/>
      </c>
      <c r="L57" s="15">
        <f>IF(A57="","",IFERROR(VLOOKUP(A57,Impact_List!$A$6:$B$2000,2,FALSE),"Unassigned"))</f>
        <v/>
      </c>
      <c r="M57">
        <f>IF($H$2="","",IFERROR(INDEX(Inventory_Import!$A$1:$AZ$1000,55,MATCH($H$2,Inventory_Import!$A$1:$AZ$1,0)),""))</f>
        <v/>
      </c>
      <c r="N57" s="15">
        <f>IF(OR(M57="",F57=""),"",M57*F57)</f>
        <v/>
      </c>
    </row>
    <row r="58">
      <c r="A58">
        <f>IF($A$2="","",IFERROR(INDEX(Inventory_Import!$A$1:$AZ$1000,56,MATCH($A$2,Inventory_Import!$A$1:$AZ$1,0)),""))</f>
        <v/>
      </c>
      <c r="B58">
        <f>IF($B$2="","",IFERROR(INDEX(Inventory_Import!$A$1:$AZ$1000,56,MATCH($B$2,Inventory_Import!$A$1:$AZ$1,0)),""))</f>
        <v/>
      </c>
      <c r="C58">
        <f>IF($C$2="","",IFERROR(INDEX(Inventory_Import!$A$1:$AZ$1000,56,MATCH($C$2,Inventory_Import!$A$1:$AZ$1,0)),""))</f>
        <v/>
      </c>
      <c r="D58">
        <f>IF($D$2="","",IFERROR(INDEX(Inventory_Import!$A$1:$AZ$1000,56,MATCH($D$2,Inventory_Import!$A$1:$AZ$1,0)),""))</f>
        <v/>
      </c>
      <c r="E58" s="14">
        <f>IF($E$2="","",IFERROR(INDEX(Inventory_Import!$A$1:$AZ$1000,56,MATCH($E$2,Inventory_Import!$A$1:$AZ$1,0)),""))</f>
        <v/>
      </c>
      <c r="F58" s="15">
        <f>IF($F$2="","",IFERROR(INDEX(Inventory_Import!$A$1:$AZ$1000,56,MATCH($F$2,Inventory_Import!$A$1:$AZ$1,0)),""))</f>
        <v/>
      </c>
      <c r="G58" s="15">
        <f>IF($G$2="","",IFERROR(INDEX(Inventory_Import!$A$1:$AZ$1000,56,MATCH($G$2,Inventory_Import!$A$1:$AZ$1,0)),""))</f>
        <v/>
      </c>
      <c r="H58" s="15">
        <f>IF(OR(F58="",G58=""),"",G58-F58)</f>
        <v/>
      </c>
      <c r="I58" s="15">
        <f>IF(OR(E58="",F58=""),"",E58*F58)</f>
        <v/>
      </c>
      <c r="J58" s="15">
        <f>IF(OR(E58="",G58=""),"",E58*G58)</f>
        <v/>
      </c>
      <c r="K58" s="15">
        <f>IF(OR(E58="",H58=""),"",E58*H58)</f>
        <v/>
      </c>
      <c r="L58" s="15">
        <f>IF(A58="","",IFERROR(VLOOKUP(A58,Impact_List!$A$6:$B$2000,2,FALSE),"Unassigned"))</f>
        <v/>
      </c>
      <c r="M58">
        <f>IF($H$2="","",IFERROR(INDEX(Inventory_Import!$A$1:$AZ$1000,56,MATCH($H$2,Inventory_Import!$A$1:$AZ$1,0)),""))</f>
        <v/>
      </c>
      <c r="N58" s="15">
        <f>IF(OR(M58="",F58=""),"",M58*F58)</f>
        <v/>
      </c>
    </row>
    <row r="59">
      <c r="A59">
        <f>IF($A$2="","",IFERROR(INDEX(Inventory_Import!$A$1:$AZ$1000,57,MATCH($A$2,Inventory_Import!$A$1:$AZ$1,0)),""))</f>
        <v/>
      </c>
      <c r="B59">
        <f>IF($B$2="","",IFERROR(INDEX(Inventory_Import!$A$1:$AZ$1000,57,MATCH($B$2,Inventory_Import!$A$1:$AZ$1,0)),""))</f>
        <v/>
      </c>
      <c r="C59">
        <f>IF($C$2="","",IFERROR(INDEX(Inventory_Import!$A$1:$AZ$1000,57,MATCH($C$2,Inventory_Import!$A$1:$AZ$1,0)),""))</f>
        <v/>
      </c>
      <c r="D59">
        <f>IF($D$2="","",IFERROR(INDEX(Inventory_Import!$A$1:$AZ$1000,57,MATCH($D$2,Inventory_Import!$A$1:$AZ$1,0)),""))</f>
        <v/>
      </c>
      <c r="E59" s="14">
        <f>IF($E$2="","",IFERROR(INDEX(Inventory_Import!$A$1:$AZ$1000,57,MATCH($E$2,Inventory_Import!$A$1:$AZ$1,0)),""))</f>
        <v/>
      </c>
      <c r="F59" s="15">
        <f>IF($F$2="","",IFERROR(INDEX(Inventory_Import!$A$1:$AZ$1000,57,MATCH($F$2,Inventory_Import!$A$1:$AZ$1,0)),""))</f>
        <v/>
      </c>
      <c r="G59" s="15">
        <f>IF($G$2="","",IFERROR(INDEX(Inventory_Import!$A$1:$AZ$1000,57,MATCH($G$2,Inventory_Import!$A$1:$AZ$1,0)),""))</f>
        <v/>
      </c>
      <c r="H59" s="15">
        <f>IF(OR(F59="",G59=""),"",G59-F59)</f>
        <v/>
      </c>
      <c r="I59" s="15">
        <f>IF(OR(E59="",F59=""),"",E59*F59)</f>
        <v/>
      </c>
      <c r="J59" s="15">
        <f>IF(OR(E59="",G59=""),"",E59*G59)</f>
        <v/>
      </c>
      <c r="K59" s="15">
        <f>IF(OR(E59="",H59=""),"",E59*H59)</f>
        <v/>
      </c>
      <c r="L59" s="15">
        <f>IF(A59="","",IFERROR(VLOOKUP(A59,Impact_List!$A$6:$B$2000,2,FALSE),"Unassigned"))</f>
        <v/>
      </c>
      <c r="M59">
        <f>IF($H$2="","",IFERROR(INDEX(Inventory_Import!$A$1:$AZ$1000,57,MATCH($H$2,Inventory_Import!$A$1:$AZ$1,0)),""))</f>
        <v/>
      </c>
      <c r="N59" s="15">
        <f>IF(OR(M59="",F59=""),"",M59*F59)</f>
        <v/>
      </c>
    </row>
    <row r="60">
      <c r="A60">
        <f>IF($A$2="","",IFERROR(INDEX(Inventory_Import!$A$1:$AZ$1000,58,MATCH($A$2,Inventory_Import!$A$1:$AZ$1,0)),""))</f>
        <v/>
      </c>
      <c r="B60">
        <f>IF($B$2="","",IFERROR(INDEX(Inventory_Import!$A$1:$AZ$1000,58,MATCH($B$2,Inventory_Import!$A$1:$AZ$1,0)),""))</f>
        <v/>
      </c>
      <c r="C60">
        <f>IF($C$2="","",IFERROR(INDEX(Inventory_Import!$A$1:$AZ$1000,58,MATCH($C$2,Inventory_Import!$A$1:$AZ$1,0)),""))</f>
        <v/>
      </c>
      <c r="D60">
        <f>IF($D$2="","",IFERROR(INDEX(Inventory_Import!$A$1:$AZ$1000,58,MATCH($D$2,Inventory_Import!$A$1:$AZ$1,0)),""))</f>
        <v/>
      </c>
      <c r="E60" s="14">
        <f>IF($E$2="","",IFERROR(INDEX(Inventory_Import!$A$1:$AZ$1000,58,MATCH($E$2,Inventory_Import!$A$1:$AZ$1,0)),""))</f>
        <v/>
      </c>
      <c r="F60" s="15">
        <f>IF($F$2="","",IFERROR(INDEX(Inventory_Import!$A$1:$AZ$1000,58,MATCH($F$2,Inventory_Import!$A$1:$AZ$1,0)),""))</f>
        <v/>
      </c>
      <c r="G60" s="15">
        <f>IF($G$2="","",IFERROR(INDEX(Inventory_Import!$A$1:$AZ$1000,58,MATCH($G$2,Inventory_Import!$A$1:$AZ$1,0)),""))</f>
        <v/>
      </c>
      <c r="H60" s="15">
        <f>IF(OR(F60="",G60=""),"",G60-F60)</f>
        <v/>
      </c>
      <c r="I60" s="15">
        <f>IF(OR(E60="",F60=""),"",E60*F60)</f>
        <v/>
      </c>
      <c r="J60" s="15">
        <f>IF(OR(E60="",G60=""),"",E60*G60)</f>
        <v/>
      </c>
      <c r="K60" s="15">
        <f>IF(OR(E60="",H60=""),"",E60*H60)</f>
        <v/>
      </c>
      <c r="L60" s="15">
        <f>IF(A60="","",IFERROR(VLOOKUP(A60,Impact_List!$A$6:$B$2000,2,FALSE),"Unassigned"))</f>
        <v/>
      </c>
      <c r="M60">
        <f>IF($H$2="","",IFERROR(INDEX(Inventory_Import!$A$1:$AZ$1000,58,MATCH($H$2,Inventory_Import!$A$1:$AZ$1,0)),""))</f>
        <v/>
      </c>
      <c r="N60" s="15">
        <f>IF(OR(M60="",F60=""),"",M60*F60)</f>
        <v/>
      </c>
    </row>
    <row r="61">
      <c r="A61">
        <f>IF($A$2="","",IFERROR(INDEX(Inventory_Import!$A$1:$AZ$1000,59,MATCH($A$2,Inventory_Import!$A$1:$AZ$1,0)),""))</f>
        <v/>
      </c>
      <c r="B61">
        <f>IF($B$2="","",IFERROR(INDEX(Inventory_Import!$A$1:$AZ$1000,59,MATCH($B$2,Inventory_Import!$A$1:$AZ$1,0)),""))</f>
        <v/>
      </c>
      <c r="C61">
        <f>IF($C$2="","",IFERROR(INDEX(Inventory_Import!$A$1:$AZ$1000,59,MATCH($C$2,Inventory_Import!$A$1:$AZ$1,0)),""))</f>
        <v/>
      </c>
      <c r="D61">
        <f>IF($D$2="","",IFERROR(INDEX(Inventory_Import!$A$1:$AZ$1000,59,MATCH($D$2,Inventory_Import!$A$1:$AZ$1,0)),""))</f>
        <v/>
      </c>
      <c r="E61" s="14">
        <f>IF($E$2="","",IFERROR(INDEX(Inventory_Import!$A$1:$AZ$1000,59,MATCH($E$2,Inventory_Import!$A$1:$AZ$1,0)),""))</f>
        <v/>
      </c>
      <c r="F61" s="15">
        <f>IF($F$2="","",IFERROR(INDEX(Inventory_Import!$A$1:$AZ$1000,59,MATCH($F$2,Inventory_Import!$A$1:$AZ$1,0)),""))</f>
        <v/>
      </c>
      <c r="G61" s="15">
        <f>IF($G$2="","",IFERROR(INDEX(Inventory_Import!$A$1:$AZ$1000,59,MATCH($G$2,Inventory_Import!$A$1:$AZ$1,0)),""))</f>
        <v/>
      </c>
      <c r="H61" s="15">
        <f>IF(OR(F61="",G61=""),"",G61-F61)</f>
        <v/>
      </c>
      <c r="I61" s="15">
        <f>IF(OR(E61="",F61=""),"",E61*F61)</f>
        <v/>
      </c>
      <c r="J61" s="15">
        <f>IF(OR(E61="",G61=""),"",E61*G61)</f>
        <v/>
      </c>
      <c r="K61" s="15">
        <f>IF(OR(E61="",H61=""),"",E61*H61)</f>
        <v/>
      </c>
      <c r="L61" s="15">
        <f>IF(A61="","",IFERROR(VLOOKUP(A61,Impact_List!$A$6:$B$2000,2,FALSE),"Unassigned"))</f>
        <v/>
      </c>
      <c r="M61">
        <f>IF($H$2="","",IFERROR(INDEX(Inventory_Import!$A$1:$AZ$1000,59,MATCH($H$2,Inventory_Import!$A$1:$AZ$1,0)),""))</f>
        <v/>
      </c>
      <c r="N61" s="15">
        <f>IF(OR(M61="",F61=""),"",M61*F61)</f>
        <v/>
      </c>
    </row>
    <row r="62">
      <c r="A62">
        <f>IF($A$2="","",IFERROR(INDEX(Inventory_Import!$A$1:$AZ$1000,60,MATCH($A$2,Inventory_Import!$A$1:$AZ$1,0)),""))</f>
        <v/>
      </c>
      <c r="B62">
        <f>IF($B$2="","",IFERROR(INDEX(Inventory_Import!$A$1:$AZ$1000,60,MATCH($B$2,Inventory_Import!$A$1:$AZ$1,0)),""))</f>
        <v/>
      </c>
      <c r="C62">
        <f>IF($C$2="","",IFERROR(INDEX(Inventory_Import!$A$1:$AZ$1000,60,MATCH($C$2,Inventory_Import!$A$1:$AZ$1,0)),""))</f>
        <v/>
      </c>
      <c r="D62">
        <f>IF($D$2="","",IFERROR(INDEX(Inventory_Import!$A$1:$AZ$1000,60,MATCH($D$2,Inventory_Import!$A$1:$AZ$1,0)),""))</f>
        <v/>
      </c>
      <c r="E62" s="14">
        <f>IF($E$2="","",IFERROR(INDEX(Inventory_Import!$A$1:$AZ$1000,60,MATCH($E$2,Inventory_Import!$A$1:$AZ$1,0)),""))</f>
        <v/>
      </c>
      <c r="F62" s="15">
        <f>IF($F$2="","",IFERROR(INDEX(Inventory_Import!$A$1:$AZ$1000,60,MATCH($F$2,Inventory_Import!$A$1:$AZ$1,0)),""))</f>
        <v/>
      </c>
      <c r="G62" s="15">
        <f>IF($G$2="","",IFERROR(INDEX(Inventory_Import!$A$1:$AZ$1000,60,MATCH($G$2,Inventory_Import!$A$1:$AZ$1,0)),""))</f>
        <v/>
      </c>
      <c r="H62" s="15">
        <f>IF(OR(F62="",G62=""),"",G62-F62)</f>
        <v/>
      </c>
      <c r="I62" s="15">
        <f>IF(OR(E62="",F62=""),"",E62*F62)</f>
        <v/>
      </c>
      <c r="J62" s="15">
        <f>IF(OR(E62="",G62=""),"",E62*G62)</f>
        <v/>
      </c>
      <c r="K62" s="15">
        <f>IF(OR(E62="",H62=""),"",E62*H62)</f>
        <v/>
      </c>
      <c r="L62" s="15">
        <f>IF(A62="","",IFERROR(VLOOKUP(A62,Impact_List!$A$6:$B$2000,2,FALSE),"Unassigned"))</f>
        <v/>
      </c>
      <c r="M62">
        <f>IF($H$2="","",IFERROR(INDEX(Inventory_Import!$A$1:$AZ$1000,60,MATCH($H$2,Inventory_Import!$A$1:$AZ$1,0)),""))</f>
        <v/>
      </c>
      <c r="N62" s="15">
        <f>IF(OR(M62="",F62=""),"",M62*F62)</f>
        <v/>
      </c>
    </row>
    <row r="63">
      <c r="A63">
        <f>IF($A$2="","",IFERROR(INDEX(Inventory_Import!$A$1:$AZ$1000,61,MATCH($A$2,Inventory_Import!$A$1:$AZ$1,0)),""))</f>
        <v/>
      </c>
      <c r="B63">
        <f>IF($B$2="","",IFERROR(INDEX(Inventory_Import!$A$1:$AZ$1000,61,MATCH($B$2,Inventory_Import!$A$1:$AZ$1,0)),""))</f>
        <v/>
      </c>
      <c r="C63">
        <f>IF($C$2="","",IFERROR(INDEX(Inventory_Import!$A$1:$AZ$1000,61,MATCH($C$2,Inventory_Import!$A$1:$AZ$1,0)),""))</f>
        <v/>
      </c>
      <c r="D63">
        <f>IF($D$2="","",IFERROR(INDEX(Inventory_Import!$A$1:$AZ$1000,61,MATCH($D$2,Inventory_Import!$A$1:$AZ$1,0)),""))</f>
        <v/>
      </c>
      <c r="E63" s="14">
        <f>IF($E$2="","",IFERROR(INDEX(Inventory_Import!$A$1:$AZ$1000,61,MATCH($E$2,Inventory_Import!$A$1:$AZ$1,0)),""))</f>
        <v/>
      </c>
      <c r="F63" s="15">
        <f>IF($F$2="","",IFERROR(INDEX(Inventory_Import!$A$1:$AZ$1000,61,MATCH($F$2,Inventory_Import!$A$1:$AZ$1,0)),""))</f>
        <v/>
      </c>
      <c r="G63" s="15">
        <f>IF($G$2="","",IFERROR(INDEX(Inventory_Import!$A$1:$AZ$1000,61,MATCH($G$2,Inventory_Import!$A$1:$AZ$1,0)),""))</f>
        <v/>
      </c>
      <c r="H63" s="15">
        <f>IF(OR(F63="",G63=""),"",G63-F63)</f>
        <v/>
      </c>
      <c r="I63" s="15">
        <f>IF(OR(E63="",F63=""),"",E63*F63)</f>
        <v/>
      </c>
      <c r="J63" s="15">
        <f>IF(OR(E63="",G63=""),"",E63*G63)</f>
        <v/>
      </c>
      <c r="K63" s="15">
        <f>IF(OR(E63="",H63=""),"",E63*H63)</f>
        <v/>
      </c>
      <c r="L63" s="15">
        <f>IF(A63="","",IFERROR(VLOOKUP(A63,Impact_List!$A$6:$B$2000,2,FALSE),"Unassigned"))</f>
        <v/>
      </c>
      <c r="M63">
        <f>IF($H$2="","",IFERROR(INDEX(Inventory_Import!$A$1:$AZ$1000,61,MATCH($H$2,Inventory_Import!$A$1:$AZ$1,0)),""))</f>
        <v/>
      </c>
      <c r="N63" s="15">
        <f>IF(OR(M63="",F63=""),"",M63*F63)</f>
        <v/>
      </c>
    </row>
    <row r="64">
      <c r="A64">
        <f>IF($A$2="","",IFERROR(INDEX(Inventory_Import!$A$1:$AZ$1000,62,MATCH($A$2,Inventory_Import!$A$1:$AZ$1,0)),""))</f>
        <v/>
      </c>
      <c r="B64">
        <f>IF($B$2="","",IFERROR(INDEX(Inventory_Import!$A$1:$AZ$1000,62,MATCH($B$2,Inventory_Import!$A$1:$AZ$1,0)),""))</f>
        <v/>
      </c>
      <c r="C64">
        <f>IF($C$2="","",IFERROR(INDEX(Inventory_Import!$A$1:$AZ$1000,62,MATCH($C$2,Inventory_Import!$A$1:$AZ$1,0)),""))</f>
        <v/>
      </c>
      <c r="D64">
        <f>IF($D$2="","",IFERROR(INDEX(Inventory_Import!$A$1:$AZ$1000,62,MATCH($D$2,Inventory_Import!$A$1:$AZ$1,0)),""))</f>
        <v/>
      </c>
      <c r="E64" s="14">
        <f>IF($E$2="","",IFERROR(INDEX(Inventory_Import!$A$1:$AZ$1000,62,MATCH($E$2,Inventory_Import!$A$1:$AZ$1,0)),""))</f>
        <v/>
      </c>
      <c r="F64" s="15">
        <f>IF($F$2="","",IFERROR(INDEX(Inventory_Import!$A$1:$AZ$1000,62,MATCH($F$2,Inventory_Import!$A$1:$AZ$1,0)),""))</f>
        <v/>
      </c>
      <c r="G64" s="15">
        <f>IF($G$2="","",IFERROR(INDEX(Inventory_Import!$A$1:$AZ$1000,62,MATCH($G$2,Inventory_Import!$A$1:$AZ$1,0)),""))</f>
        <v/>
      </c>
      <c r="H64" s="15">
        <f>IF(OR(F64="",G64=""),"",G64-F64)</f>
        <v/>
      </c>
      <c r="I64" s="15">
        <f>IF(OR(E64="",F64=""),"",E64*F64)</f>
        <v/>
      </c>
      <c r="J64" s="15">
        <f>IF(OR(E64="",G64=""),"",E64*G64)</f>
        <v/>
      </c>
      <c r="K64" s="15">
        <f>IF(OR(E64="",H64=""),"",E64*H64)</f>
        <v/>
      </c>
      <c r="L64" s="15">
        <f>IF(A64="","",IFERROR(VLOOKUP(A64,Impact_List!$A$6:$B$2000,2,FALSE),"Unassigned"))</f>
        <v/>
      </c>
      <c r="M64">
        <f>IF($H$2="","",IFERROR(INDEX(Inventory_Import!$A$1:$AZ$1000,62,MATCH($H$2,Inventory_Import!$A$1:$AZ$1,0)),""))</f>
        <v/>
      </c>
      <c r="N64" s="15">
        <f>IF(OR(M64="",F64=""),"",M64*F64)</f>
        <v/>
      </c>
    </row>
    <row r="65">
      <c r="A65">
        <f>IF($A$2="","",IFERROR(INDEX(Inventory_Import!$A$1:$AZ$1000,63,MATCH($A$2,Inventory_Import!$A$1:$AZ$1,0)),""))</f>
        <v/>
      </c>
      <c r="B65">
        <f>IF($B$2="","",IFERROR(INDEX(Inventory_Import!$A$1:$AZ$1000,63,MATCH($B$2,Inventory_Import!$A$1:$AZ$1,0)),""))</f>
        <v/>
      </c>
      <c r="C65">
        <f>IF($C$2="","",IFERROR(INDEX(Inventory_Import!$A$1:$AZ$1000,63,MATCH($C$2,Inventory_Import!$A$1:$AZ$1,0)),""))</f>
        <v/>
      </c>
      <c r="D65">
        <f>IF($D$2="","",IFERROR(INDEX(Inventory_Import!$A$1:$AZ$1000,63,MATCH($D$2,Inventory_Import!$A$1:$AZ$1,0)),""))</f>
        <v/>
      </c>
      <c r="E65" s="14">
        <f>IF($E$2="","",IFERROR(INDEX(Inventory_Import!$A$1:$AZ$1000,63,MATCH($E$2,Inventory_Import!$A$1:$AZ$1,0)),""))</f>
        <v/>
      </c>
      <c r="F65" s="15">
        <f>IF($F$2="","",IFERROR(INDEX(Inventory_Import!$A$1:$AZ$1000,63,MATCH($F$2,Inventory_Import!$A$1:$AZ$1,0)),""))</f>
        <v/>
      </c>
      <c r="G65" s="15">
        <f>IF($G$2="","",IFERROR(INDEX(Inventory_Import!$A$1:$AZ$1000,63,MATCH($G$2,Inventory_Import!$A$1:$AZ$1,0)),""))</f>
        <v/>
      </c>
      <c r="H65" s="15">
        <f>IF(OR(F65="",G65=""),"",G65-F65)</f>
        <v/>
      </c>
      <c r="I65" s="15">
        <f>IF(OR(E65="",F65=""),"",E65*F65)</f>
        <v/>
      </c>
      <c r="J65" s="15">
        <f>IF(OR(E65="",G65=""),"",E65*G65)</f>
        <v/>
      </c>
      <c r="K65" s="15">
        <f>IF(OR(E65="",H65=""),"",E65*H65)</f>
        <v/>
      </c>
      <c r="L65" s="15">
        <f>IF(A65="","",IFERROR(VLOOKUP(A65,Impact_List!$A$6:$B$2000,2,FALSE),"Unassigned"))</f>
        <v/>
      </c>
      <c r="M65">
        <f>IF($H$2="","",IFERROR(INDEX(Inventory_Import!$A$1:$AZ$1000,63,MATCH($H$2,Inventory_Import!$A$1:$AZ$1,0)),""))</f>
        <v/>
      </c>
      <c r="N65" s="15">
        <f>IF(OR(M65="",F65=""),"",M65*F65)</f>
        <v/>
      </c>
    </row>
    <row r="66">
      <c r="A66">
        <f>IF($A$2="","",IFERROR(INDEX(Inventory_Import!$A$1:$AZ$1000,64,MATCH($A$2,Inventory_Import!$A$1:$AZ$1,0)),""))</f>
        <v/>
      </c>
      <c r="B66">
        <f>IF($B$2="","",IFERROR(INDEX(Inventory_Import!$A$1:$AZ$1000,64,MATCH($B$2,Inventory_Import!$A$1:$AZ$1,0)),""))</f>
        <v/>
      </c>
      <c r="C66">
        <f>IF($C$2="","",IFERROR(INDEX(Inventory_Import!$A$1:$AZ$1000,64,MATCH($C$2,Inventory_Import!$A$1:$AZ$1,0)),""))</f>
        <v/>
      </c>
      <c r="D66">
        <f>IF($D$2="","",IFERROR(INDEX(Inventory_Import!$A$1:$AZ$1000,64,MATCH($D$2,Inventory_Import!$A$1:$AZ$1,0)),""))</f>
        <v/>
      </c>
      <c r="E66" s="14">
        <f>IF($E$2="","",IFERROR(INDEX(Inventory_Import!$A$1:$AZ$1000,64,MATCH($E$2,Inventory_Import!$A$1:$AZ$1,0)),""))</f>
        <v/>
      </c>
      <c r="F66" s="15">
        <f>IF($F$2="","",IFERROR(INDEX(Inventory_Import!$A$1:$AZ$1000,64,MATCH($F$2,Inventory_Import!$A$1:$AZ$1,0)),""))</f>
        <v/>
      </c>
      <c r="G66" s="15">
        <f>IF($G$2="","",IFERROR(INDEX(Inventory_Import!$A$1:$AZ$1000,64,MATCH($G$2,Inventory_Import!$A$1:$AZ$1,0)),""))</f>
        <v/>
      </c>
      <c r="H66" s="15">
        <f>IF(OR(F66="",G66=""),"",G66-F66)</f>
        <v/>
      </c>
      <c r="I66" s="15">
        <f>IF(OR(E66="",F66=""),"",E66*F66)</f>
        <v/>
      </c>
      <c r="J66" s="15">
        <f>IF(OR(E66="",G66=""),"",E66*G66)</f>
        <v/>
      </c>
      <c r="K66" s="15">
        <f>IF(OR(E66="",H66=""),"",E66*H66)</f>
        <v/>
      </c>
      <c r="L66" s="15">
        <f>IF(A66="","",IFERROR(VLOOKUP(A66,Impact_List!$A$6:$B$2000,2,FALSE),"Unassigned"))</f>
        <v/>
      </c>
      <c r="M66">
        <f>IF($H$2="","",IFERROR(INDEX(Inventory_Import!$A$1:$AZ$1000,64,MATCH($H$2,Inventory_Import!$A$1:$AZ$1,0)),""))</f>
        <v/>
      </c>
      <c r="N66" s="15">
        <f>IF(OR(M66="",F66=""),"",M66*F66)</f>
        <v/>
      </c>
    </row>
    <row r="67">
      <c r="A67">
        <f>IF($A$2="","",IFERROR(INDEX(Inventory_Import!$A$1:$AZ$1000,65,MATCH($A$2,Inventory_Import!$A$1:$AZ$1,0)),""))</f>
        <v/>
      </c>
      <c r="B67">
        <f>IF($B$2="","",IFERROR(INDEX(Inventory_Import!$A$1:$AZ$1000,65,MATCH($B$2,Inventory_Import!$A$1:$AZ$1,0)),""))</f>
        <v/>
      </c>
      <c r="C67">
        <f>IF($C$2="","",IFERROR(INDEX(Inventory_Import!$A$1:$AZ$1000,65,MATCH($C$2,Inventory_Import!$A$1:$AZ$1,0)),""))</f>
        <v/>
      </c>
      <c r="D67">
        <f>IF($D$2="","",IFERROR(INDEX(Inventory_Import!$A$1:$AZ$1000,65,MATCH($D$2,Inventory_Import!$A$1:$AZ$1,0)),""))</f>
        <v/>
      </c>
      <c r="E67" s="14">
        <f>IF($E$2="","",IFERROR(INDEX(Inventory_Import!$A$1:$AZ$1000,65,MATCH($E$2,Inventory_Import!$A$1:$AZ$1,0)),""))</f>
        <v/>
      </c>
      <c r="F67" s="15">
        <f>IF($F$2="","",IFERROR(INDEX(Inventory_Import!$A$1:$AZ$1000,65,MATCH($F$2,Inventory_Import!$A$1:$AZ$1,0)),""))</f>
        <v/>
      </c>
      <c r="G67" s="15">
        <f>IF($G$2="","",IFERROR(INDEX(Inventory_Import!$A$1:$AZ$1000,65,MATCH($G$2,Inventory_Import!$A$1:$AZ$1,0)),""))</f>
        <v/>
      </c>
      <c r="H67" s="15">
        <f>IF(OR(F67="",G67=""),"",G67-F67)</f>
        <v/>
      </c>
      <c r="I67" s="15">
        <f>IF(OR(E67="",F67=""),"",E67*F67)</f>
        <v/>
      </c>
      <c r="J67" s="15">
        <f>IF(OR(E67="",G67=""),"",E67*G67)</f>
        <v/>
      </c>
      <c r="K67" s="15">
        <f>IF(OR(E67="",H67=""),"",E67*H67)</f>
        <v/>
      </c>
      <c r="L67" s="15">
        <f>IF(A67="","",IFERROR(VLOOKUP(A67,Impact_List!$A$6:$B$2000,2,FALSE),"Unassigned"))</f>
        <v/>
      </c>
      <c r="M67">
        <f>IF($H$2="","",IFERROR(INDEX(Inventory_Import!$A$1:$AZ$1000,65,MATCH($H$2,Inventory_Import!$A$1:$AZ$1,0)),""))</f>
        <v/>
      </c>
      <c r="N67" s="15">
        <f>IF(OR(M67="",F67=""),"",M67*F67)</f>
        <v/>
      </c>
    </row>
    <row r="68">
      <c r="A68">
        <f>IF($A$2="","",IFERROR(INDEX(Inventory_Import!$A$1:$AZ$1000,66,MATCH($A$2,Inventory_Import!$A$1:$AZ$1,0)),""))</f>
        <v/>
      </c>
      <c r="B68">
        <f>IF($B$2="","",IFERROR(INDEX(Inventory_Import!$A$1:$AZ$1000,66,MATCH($B$2,Inventory_Import!$A$1:$AZ$1,0)),""))</f>
        <v/>
      </c>
      <c r="C68">
        <f>IF($C$2="","",IFERROR(INDEX(Inventory_Import!$A$1:$AZ$1000,66,MATCH($C$2,Inventory_Import!$A$1:$AZ$1,0)),""))</f>
        <v/>
      </c>
      <c r="D68">
        <f>IF($D$2="","",IFERROR(INDEX(Inventory_Import!$A$1:$AZ$1000,66,MATCH($D$2,Inventory_Import!$A$1:$AZ$1,0)),""))</f>
        <v/>
      </c>
      <c r="E68" s="14">
        <f>IF($E$2="","",IFERROR(INDEX(Inventory_Import!$A$1:$AZ$1000,66,MATCH($E$2,Inventory_Import!$A$1:$AZ$1,0)),""))</f>
        <v/>
      </c>
      <c r="F68" s="15">
        <f>IF($F$2="","",IFERROR(INDEX(Inventory_Import!$A$1:$AZ$1000,66,MATCH($F$2,Inventory_Import!$A$1:$AZ$1,0)),""))</f>
        <v/>
      </c>
      <c r="G68" s="15">
        <f>IF($G$2="","",IFERROR(INDEX(Inventory_Import!$A$1:$AZ$1000,66,MATCH($G$2,Inventory_Import!$A$1:$AZ$1,0)),""))</f>
        <v/>
      </c>
      <c r="H68" s="15">
        <f>IF(OR(F68="",G68=""),"",G68-F68)</f>
        <v/>
      </c>
      <c r="I68" s="15">
        <f>IF(OR(E68="",F68=""),"",E68*F68)</f>
        <v/>
      </c>
      <c r="J68" s="15">
        <f>IF(OR(E68="",G68=""),"",E68*G68)</f>
        <v/>
      </c>
      <c r="K68" s="15">
        <f>IF(OR(E68="",H68=""),"",E68*H68)</f>
        <v/>
      </c>
      <c r="L68" s="15">
        <f>IF(A68="","",IFERROR(VLOOKUP(A68,Impact_List!$A$6:$B$2000,2,FALSE),"Unassigned"))</f>
        <v/>
      </c>
      <c r="M68">
        <f>IF($H$2="","",IFERROR(INDEX(Inventory_Import!$A$1:$AZ$1000,66,MATCH($H$2,Inventory_Import!$A$1:$AZ$1,0)),""))</f>
        <v/>
      </c>
      <c r="N68" s="15">
        <f>IF(OR(M68="",F68=""),"",M68*F68)</f>
        <v/>
      </c>
    </row>
    <row r="69">
      <c r="A69">
        <f>IF($A$2="","",IFERROR(INDEX(Inventory_Import!$A$1:$AZ$1000,67,MATCH($A$2,Inventory_Import!$A$1:$AZ$1,0)),""))</f>
        <v/>
      </c>
      <c r="B69">
        <f>IF($B$2="","",IFERROR(INDEX(Inventory_Import!$A$1:$AZ$1000,67,MATCH($B$2,Inventory_Import!$A$1:$AZ$1,0)),""))</f>
        <v/>
      </c>
      <c r="C69">
        <f>IF($C$2="","",IFERROR(INDEX(Inventory_Import!$A$1:$AZ$1000,67,MATCH($C$2,Inventory_Import!$A$1:$AZ$1,0)),""))</f>
        <v/>
      </c>
      <c r="D69">
        <f>IF($D$2="","",IFERROR(INDEX(Inventory_Import!$A$1:$AZ$1000,67,MATCH($D$2,Inventory_Import!$A$1:$AZ$1,0)),""))</f>
        <v/>
      </c>
      <c r="E69" s="14">
        <f>IF($E$2="","",IFERROR(INDEX(Inventory_Import!$A$1:$AZ$1000,67,MATCH($E$2,Inventory_Import!$A$1:$AZ$1,0)),""))</f>
        <v/>
      </c>
      <c r="F69" s="15">
        <f>IF($F$2="","",IFERROR(INDEX(Inventory_Import!$A$1:$AZ$1000,67,MATCH($F$2,Inventory_Import!$A$1:$AZ$1,0)),""))</f>
        <v/>
      </c>
      <c r="G69" s="15">
        <f>IF($G$2="","",IFERROR(INDEX(Inventory_Import!$A$1:$AZ$1000,67,MATCH($G$2,Inventory_Import!$A$1:$AZ$1,0)),""))</f>
        <v/>
      </c>
      <c r="H69" s="15">
        <f>IF(OR(F69="",G69=""),"",G69-F69)</f>
        <v/>
      </c>
      <c r="I69" s="15">
        <f>IF(OR(E69="",F69=""),"",E69*F69)</f>
        <v/>
      </c>
      <c r="J69" s="15">
        <f>IF(OR(E69="",G69=""),"",E69*G69)</f>
        <v/>
      </c>
      <c r="K69" s="15">
        <f>IF(OR(E69="",H69=""),"",E69*H69)</f>
        <v/>
      </c>
      <c r="L69" s="15">
        <f>IF(A69="","",IFERROR(VLOOKUP(A69,Impact_List!$A$6:$B$2000,2,FALSE),"Unassigned"))</f>
        <v/>
      </c>
      <c r="M69">
        <f>IF($H$2="","",IFERROR(INDEX(Inventory_Import!$A$1:$AZ$1000,67,MATCH($H$2,Inventory_Import!$A$1:$AZ$1,0)),""))</f>
        <v/>
      </c>
      <c r="N69" s="15">
        <f>IF(OR(M69="",F69=""),"",M69*F69)</f>
        <v/>
      </c>
    </row>
    <row r="70">
      <c r="A70">
        <f>IF($A$2="","",IFERROR(INDEX(Inventory_Import!$A$1:$AZ$1000,68,MATCH($A$2,Inventory_Import!$A$1:$AZ$1,0)),""))</f>
        <v/>
      </c>
      <c r="B70">
        <f>IF($B$2="","",IFERROR(INDEX(Inventory_Import!$A$1:$AZ$1000,68,MATCH($B$2,Inventory_Import!$A$1:$AZ$1,0)),""))</f>
        <v/>
      </c>
      <c r="C70">
        <f>IF($C$2="","",IFERROR(INDEX(Inventory_Import!$A$1:$AZ$1000,68,MATCH($C$2,Inventory_Import!$A$1:$AZ$1,0)),""))</f>
        <v/>
      </c>
      <c r="D70">
        <f>IF($D$2="","",IFERROR(INDEX(Inventory_Import!$A$1:$AZ$1000,68,MATCH($D$2,Inventory_Import!$A$1:$AZ$1,0)),""))</f>
        <v/>
      </c>
      <c r="E70" s="14">
        <f>IF($E$2="","",IFERROR(INDEX(Inventory_Import!$A$1:$AZ$1000,68,MATCH($E$2,Inventory_Import!$A$1:$AZ$1,0)),""))</f>
        <v/>
      </c>
      <c r="F70" s="15">
        <f>IF($F$2="","",IFERROR(INDEX(Inventory_Import!$A$1:$AZ$1000,68,MATCH($F$2,Inventory_Import!$A$1:$AZ$1,0)),""))</f>
        <v/>
      </c>
      <c r="G70" s="15">
        <f>IF($G$2="","",IFERROR(INDEX(Inventory_Import!$A$1:$AZ$1000,68,MATCH($G$2,Inventory_Import!$A$1:$AZ$1,0)),""))</f>
        <v/>
      </c>
      <c r="H70" s="15">
        <f>IF(OR(F70="",G70=""),"",G70-F70)</f>
        <v/>
      </c>
      <c r="I70" s="15">
        <f>IF(OR(E70="",F70=""),"",E70*F70)</f>
        <v/>
      </c>
      <c r="J70" s="15">
        <f>IF(OR(E70="",G70=""),"",E70*G70)</f>
        <v/>
      </c>
      <c r="K70" s="15">
        <f>IF(OR(E70="",H70=""),"",E70*H70)</f>
        <v/>
      </c>
      <c r="L70" s="15">
        <f>IF(A70="","",IFERROR(VLOOKUP(A70,Impact_List!$A$6:$B$2000,2,FALSE),"Unassigned"))</f>
        <v/>
      </c>
      <c r="M70">
        <f>IF($H$2="","",IFERROR(INDEX(Inventory_Import!$A$1:$AZ$1000,68,MATCH($H$2,Inventory_Import!$A$1:$AZ$1,0)),""))</f>
        <v/>
      </c>
      <c r="N70" s="15">
        <f>IF(OR(M70="",F70=""),"",M70*F70)</f>
        <v/>
      </c>
    </row>
    <row r="71">
      <c r="A71">
        <f>IF($A$2="","",IFERROR(INDEX(Inventory_Import!$A$1:$AZ$1000,69,MATCH($A$2,Inventory_Import!$A$1:$AZ$1,0)),""))</f>
        <v/>
      </c>
      <c r="B71">
        <f>IF($B$2="","",IFERROR(INDEX(Inventory_Import!$A$1:$AZ$1000,69,MATCH($B$2,Inventory_Import!$A$1:$AZ$1,0)),""))</f>
        <v/>
      </c>
      <c r="C71">
        <f>IF($C$2="","",IFERROR(INDEX(Inventory_Import!$A$1:$AZ$1000,69,MATCH($C$2,Inventory_Import!$A$1:$AZ$1,0)),""))</f>
        <v/>
      </c>
      <c r="D71">
        <f>IF($D$2="","",IFERROR(INDEX(Inventory_Import!$A$1:$AZ$1000,69,MATCH($D$2,Inventory_Import!$A$1:$AZ$1,0)),""))</f>
        <v/>
      </c>
      <c r="E71" s="14">
        <f>IF($E$2="","",IFERROR(INDEX(Inventory_Import!$A$1:$AZ$1000,69,MATCH($E$2,Inventory_Import!$A$1:$AZ$1,0)),""))</f>
        <v/>
      </c>
      <c r="F71" s="15">
        <f>IF($F$2="","",IFERROR(INDEX(Inventory_Import!$A$1:$AZ$1000,69,MATCH($F$2,Inventory_Import!$A$1:$AZ$1,0)),""))</f>
        <v/>
      </c>
      <c r="G71" s="15">
        <f>IF($G$2="","",IFERROR(INDEX(Inventory_Import!$A$1:$AZ$1000,69,MATCH($G$2,Inventory_Import!$A$1:$AZ$1,0)),""))</f>
        <v/>
      </c>
      <c r="H71" s="15">
        <f>IF(OR(F71="",G71=""),"",G71-F71)</f>
        <v/>
      </c>
      <c r="I71" s="15">
        <f>IF(OR(E71="",F71=""),"",E71*F71)</f>
        <v/>
      </c>
      <c r="J71" s="15">
        <f>IF(OR(E71="",G71=""),"",E71*G71)</f>
        <v/>
      </c>
      <c r="K71" s="15">
        <f>IF(OR(E71="",H71=""),"",E71*H71)</f>
        <v/>
      </c>
      <c r="L71" s="15">
        <f>IF(A71="","",IFERROR(VLOOKUP(A71,Impact_List!$A$6:$B$2000,2,FALSE),"Unassigned"))</f>
        <v/>
      </c>
      <c r="M71">
        <f>IF($H$2="","",IFERROR(INDEX(Inventory_Import!$A$1:$AZ$1000,69,MATCH($H$2,Inventory_Import!$A$1:$AZ$1,0)),""))</f>
        <v/>
      </c>
      <c r="N71" s="15">
        <f>IF(OR(M71="",F71=""),"",M71*F71)</f>
        <v/>
      </c>
    </row>
    <row r="72">
      <c r="A72">
        <f>IF($A$2="","",IFERROR(INDEX(Inventory_Import!$A$1:$AZ$1000,70,MATCH($A$2,Inventory_Import!$A$1:$AZ$1,0)),""))</f>
        <v/>
      </c>
      <c r="B72">
        <f>IF($B$2="","",IFERROR(INDEX(Inventory_Import!$A$1:$AZ$1000,70,MATCH($B$2,Inventory_Import!$A$1:$AZ$1,0)),""))</f>
        <v/>
      </c>
      <c r="C72">
        <f>IF($C$2="","",IFERROR(INDEX(Inventory_Import!$A$1:$AZ$1000,70,MATCH($C$2,Inventory_Import!$A$1:$AZ$1,0)),""))</f>
        <v/>
      </c>
      <c r="D72">
        <f>IF($D$2="","",IFERROR(INDEX(Inventory_Import!$A$1:$AZ$1000,70,MATCH($D$2,Inventory_Import!$A$1:$AZ$1,0)),""))</f>
        <v/>
      </c>
      <c r="E72" s="14">
        <f>IF($E$2="","",IFERROR(INDEX(Inventory_Import!$A$1:$AZ$1000,70,MATCH($E$2,Inventory_Import!$A$1:$AZ$1,0)),""))</f>
        <v/>
      </c>
      <c r="F72" s="15">
        <f>IF($F$2="","",IFERROR(INDEX(Inventory_Import!$A$1:$AZ$1000,70,MATCH($F$2,Inventory_Import!$A$1:$AZ$1,0)),""))</f>
        <v/>
      </c>
      <c r="G72" s="15">
        <f>IF($G$2="","",IFERROR(INDEX(Inventory_Import!$A$1:$AZ$1000,70,MATCH($G$2,Inventory_Import!$A$1:$AZ$1,0)),""))</f>
        <v/>
      </c>
      <c r="H72" s="15">
        <f>IF(OR(F72="",G72=""),"",G72-F72)</f>
        <v/>
      </c>
      <c r="I72" s="15">
        <f>IF(OR(E72="",F72=""),"",E72*F72)</f>
        <v/>
      </c>
      <c r="J72" s="15">
        <f>IF(OR(E72="",G72=""),"",E72*G72)</f>
        <v/>
      </c>
      <c r="K72" s="15">
        <f>IF(OR(E72="",H72=""),"",E72*H72)</f>
        <v/>
      </c>
      <c r="L72" s="15">
        <f>IF(A72="","",IFERROR(VLOOKUP(A72,Impact_List!$A$6:$B$2000,2,FALSE),"Unassigned"))</f>
        <v/>
      </c>
      <c r="M72">
        <f>IF($H$2="","",IFERROR(INDEX(Inventory_Import!$A$1:$AZ$1000,70,MATCH($H$2,Inventory_Import!$A$1:$AZ$1,0)),""))</f>
        <v/>
      </c>
      <c r="N72" s="15">
        <f>IF(OR(M72="",F72=""),"",M72*F72)</f>
        <v/>
      </c>
    </row>
    <row r="73">
      <c r="A73">
        <f>IF($A$2="","",IFERROR(INDEX(Inventory_Import!$A$1:$AZ$1000,71,MATCH($A$2,Inventory_Import!$A$1:$AZ$1,0)),""))</f>
        <v/>
      </c>
      <c r="B73">
        <f>IF($B$2="","",IFERROR(INDEX(Inventory_Import!$A$1:$AZ$1000,71,MATCH($B$2,Inventory_Import!$A$1:$AZ$1,0)),""))</f>
        <v/>
      </c>
      <c r="C73">
        <f>IF($C$2="","",IFERROR(INDEX(Inventory_Import!$A$1:$AZ$1000,71,MATCH($C$2,Inventory_Import!$A$1:$AZ$1,0)),""))</f>
        <v/>
      </c>
      <c r="D73">
        <f>IF($D$2="","",IFERROR(INDEX(Inventory_Import!$A$1:$AZ$1000,71,MATCH($D$2,Inventory_Import!$A$1:$AZ$1,0)),""))</f>
        <v/>
      </c>
      <c r="E73" s="14">
        <f>IF($E$2="","",IFERROR(INDEX(Inventory_Import!$A$1:$AZ$1000,71,MATCH($E$2,Inventory_Import!$A$1:$AZ$1,0)),""))</f>
        <v/>
      </c>
      <c r="F73" s="15">
        <f>IF($F$2="","",IFERROR(INDEX(Inventory_Import!$A$1:$AZ$1000,71,MATCH($F$2,Inventory_Import!$A$1:$AZ$1,0)),""))</f>
        <v/>
      </c>
      <c r="G73" s="15">
        <f>IF($G$2="","",IFERROR(INDEX(Inventory_Import!$A$1:$AZ$1000,71,MATCH($G$2,Inventory_Import!$A$1:$AZ$1,0)),""))</f>
        <v/>
      </c>
      <c r="H73" s="15">
        <f>IF(OR(F73="",G73=""),"",G73-F73)</f>
        <v/>
      </c>
      <c r="I73" s="15">
        <f>IF(OR(E73="",F73=""),"",E73*F73)</f>
        <v/>
      </c>
      <c r="J73" s="15">
        <f>IF(OR(E73="",G73=""),"",E73*G73)</f>
        <v/>
      </c>
      <c r="K73" s="15">
        <f>IF(OR(E73="",H73=""),"",E73*H73)</f>
        <v/>
      </c>
      <c r="L73" s="15">
        <f>IF(A73="","",IFERROR(VLOOKUP(A73,Impact_List!$A$6:$B$2000,2,FALSE),"Unassigned"))</f>
        <v/>
      </c>
      <c r="M73">
        <f>IF($H$2="","",IFERROR(INDEX(Inventory_Import!$A$1:$AZ$1000,71,MATCH($H$2,Inventory_Import!$A$1:$AZ$1,0)),""))</f>
        <v/>
      </c>
      <c r="N73" s="15">
        <f>IF(OR(M73="",F73=""),"",M73*F73)</f>
        <v/>
      </c>
    </row>
    <row r="74">
      <c r="A74">
        <f>IF($A$2="","",IFERROR(INDEX(Inventory_Import!$A$1:$AZ$1000,72,MATCH($A$2,Inventory_Import!$A$1:$AZ$1,0)),""))</f>
        <v/>
      </c>
      <c r="B74">
        <f>IF($B$2="","",IFERROR(INDEX(Inventory_Import!$A$1:$AZ$1000,72,MATCH($B$2,Inventory_Import!$A$1:$AZ$1,0)),""))</f>
        <v/>
      </c>
      <c r="C74">
        <f>IF($C$2="","",IFERROR(INDEX(Inventory_Import!$A$1:$AZ$1000,72,MATCH($C$2,Inventory_Import!$A$1:$AZ$1,0)),""))</f>
        <v/>
      </c>
      <c r="D74">
        <f>IF($D$2="","",IFERROR(INDEX(Inventory_Import!$A$1:$AZ$1000,72,MATCH($D$2,Inventory_Import!$A$1:$AZ$1,0)),""))</f>
        <v/>
      </c>
      <c r="E74" s="14">
        <f>IF($E$2="","",IFERROR(INDEX(Inventory_Import!$A$1:$AZ$1000,72,MATCH($E$2,Inventory_Import!$A$1:$AZ$1,0)),""))</f>
        <v/>
      </c>
      <c r="F74" s="15">
        <f>IF($F$2="","",IFERROR(INDEX(Inventory_Import!$A$1:$AZ$1000,72,MATCH($F$2,Inventory_Import!$A$1:$AZ$1,0)),""))</f>
        <v/>
      </c>
      <c r="G74" s="15">
        <f>IF($G$2="","",IFERROR(INDEX(Inventory_Import!$A$1:$AZ$1000,72,MATCH($G$2,Inventory_Import!$A$1:$AZ$1,0)),""))</f>
        <v/>
      </c>
      <c r="H74" s="15">
        <f>IF(OR(F74="",G74=""),"",G74-F74)</f>
        <v/>
      </c>
      <c r="I74" s="15">
        <f>IF(OR(E74="",F74=""),"",E74*F74)</f>
        <v/>
      </c>
      <c r="J74" s="15">
        <f>IF(OR(E74="",G74=""),"",E74*G74)</f>
        <v/>
      </c>
      <c r="K74" s="15">
        <f>IF(OR(E74="",H74=""),"",E74*H74)</f>
        <v/>
      </c>
      <c r="L74" s="15">
        <f>IF(A74="","",IFERROR(VLOOKUP(A74,Impact_List!$A$6:$B$2000,2,FALSE),"Unassigned"))</f>
        <v/>
      </c>
      <c r="M74">
        <f>IF($H$2="","",IFERROR(INDEX(Inventory_Import!$A$1:$AZ$1000,72,MATCH($H$2,Inventory_Import!$A$1:$AZ$1,0)),""))</f>
        <v/>
      </c>
      <c r="N74" s="15">
        <f>IF(OR(M74="",F74=""),"",M74*F74)</f>
        <v/>
      </c>
    </row>
    <row r="75">
      <c r="A75">
        <f>IF($A$2="","",IFERROR(INDEX(Inventory_Import!$A$1:$AZ$1000,73,MATCH($A$2,Inventory_Import!$A$1:$AZ$1,0)),""))</f>
        <v/>
      </c>
      <c r="B75">
        <f>IF($B$2="","",IFERROR(INDEX(Inventory_Import!$A$1:$AZ$1000,73,MATCH($B$2,Inventory_Import!$A$1:$AZ$1,0)),""))</f>
        <v/>
      </c>
      <c r="C75">
        <f>IF($C$2="","",IFERROR(INDEX(Inventory_Import!$A$1:$AZ$1000,73,MATCH($C$2,Inventory_Import!$A$1:$AZ$1,0)),""))</f>
        <v/>
      </c>
      <c r="D75">
        <f>IF($D$2="","",IFERROR(INDEX(Inventory_Import!$A$1:$AZ$1000,73,MATCH($D$2,Inventory_Import!$A$1:$AZ$1,0)),""))</f>
        <v/>
      </c>
      <c r="E75" s="14">
        <f>IF($E$2="","",IFERROR(INDEX(Inventory_Import!$A$1:$AZ$1000,73,MATCH($E$2,Inventory_Import!$A$1:$AZ$1,0)),""))</f>
        <v/>
      </c>
      <c r="F75" s="15">
        <f>IF($F$2="","",IFERROR(INDEX(Inventory_Import!$A$1:$AZ$1000,73,MATCH($F$2,Inventory_Import!$A$1:$AZ$1,0)),""))</f>
        <v/>
      </c>
      <c r="G75" s="15">
        <f>IF($G$2="","",IFERROR(INDEX(Inventory_Import!$A$1:$AZ$1000,73,MATCH($G$2,Inventory_Import!$A$1:$AZ$1,0)),""))</f>
        <v/>
      </c>
      <c r="H75" s="15">
        <f>IF(OR(F75="",G75=""),"",G75-F75)</f>
        <v/>
      </c>
      <c r="I75" s="15">
        <f>IF(OR(E75="",F75=""),"",E75*F75)</f>
        <v/>
      </c>
      <c r="J75" s="15">
        <f>IF(OR(E75="",G75=""),"",E75*G75)</f>
        <v/>
      </c>
      <c r="K75" s="15">
        <f>IF(OR(E75="",H75=""),"",E75*H75)</f>
        <v/>
      </c>
      <c r="L75" s="15">
        <f>IF(A75="","",IFERROR(VLOOKUP(A75,Impact_List!$A$6:$B$2000,2,FALSE),"Unassigned"))</f>
        <v/>
      </c>
      <c r="M75">
        <f>IF($H$2="","",IFERROR(INDEX(Inventory_Import!$A$1:$AZ$1000,73,MATCH($H$2,Inventory_Import!$A$1:$AZ$1,0)),""))</f>
        <v/>
      </c>
      <c r="N75" s="15">
        <f>IF(OR(M75="",F75=""),"",M75*F75)</f>
        <v/>
      </c>
    </row>
    <row r="76">
      <c r="A76">
        <f>IF($A$2="","",IFERROR(INDEX(Inventory_Import!$A$1:$AZ$1000,74,MATCH($A$2,Inventory_Import!$A$1:$AZ$1,0)),""))</f>
        <v/>
      </c>
      <c r="B76">
        <f>IF($B$2="","",IFERROR(INDEX(Inventory_Import!$A$1:$AZ$1000,74,MATCH($B$2,Inventory_Import!$A$1:$AZ$1,0)),""))</f>
        <v/>
      </c>
      <c r="C76">
        <f>IF($C$2="","",IFERROR(INDEX(Inventory_Import!$A$1:$AZ$1000,74,MATCH($C$2,Inventory_Import!$A$1:$AZ$1,0)),""))</f>
        <v/>
      </c>
      <c r="D76">
        <f>IF($D$2="","",IFERROR(INDEX(Inventory_Import!$A$1:$AZ$1000,74,MATCH($D$2,Inventory_Import!$A$1:$AZ$1,0)),""))</f>
        <v/>
      </c>
      <c r="E76" s="14">
        <f>IF($E$2="","",IFERROR(INDEX(Inventory_Import!$A$1:$AZ$1000,74,MATCH($E$2,Inventory_Import!$A$1:$AZ$1,0)),""))</f>
        <v/>
      </c>
      <c r="F76" s="15">
        <f>IF($F$2="","",IFERROR(INDEX(Inventory_Import!$A$1:$AZ$1000,74,MATCH($F$2,Inventory_Import!$A$1:$AZ$1,0)),""))</f>
        <v/>
      </c>
      <c r="G76" s="15">
        <f>IF($G$2="","",IFERROR(INDEX(Inventory_Import!$A$1:$AZ$1000,74,MATCH($G$2,Inventory_Import!$A$1:$AZ$1,0)),""))</f>
        <v/>
      </c>
      <c r="H76" s="15">
        <f>IF(OR(F76="",G76=""),"",G76-F76)</f>
        <v/>
      </c>
      <c r="I76" s="15">
        <f>IF(OR(E76="",F76=""),"",E76*F76)</f>
        <v/>
      </c>
      <c r="J76" s="15">
        <f>IF(OR(E76="",G76=""),"",E76*G76)</f>
        <v/>
      </c>
      <c r="K76" s="15">
        <f>IF(OR(E76="",H76=""),"",E76*H76)</f>
        <v/>
      </c>
      <c r="L76" s="15">
        <f>IF(A76="","",IFERROR(VLOOKUP(A76,Impact_List!$A$6:$B$2000,2,FALSE),"Unassigned"))</f>
        <v/>
      </c>
      <c r="M76">
        <f>IF($H$2="","",IFERROR(INDEX(Inventory_Import!$A$1:$AZ$1000,74,MATCH($H$2,Inventory_Import!$A$1:$AZ$1,0)),""))</f>
        <v/>
      </c>
      <c r="N76" s="15">
        <f>IF(OR(M76="",F76=""),"",M76*F76)</f>
        <v/>
      </c>
    </row>
    <row r="77">
      <c r="A77">
        <f>IF($A$2="","",IFERROR(INDEX(Inventory_Import!$A$1:$AZ$1000,75,MATCH($A$2,Inventory_Import!$A$1:$AZ$1,0)),""))</f>
        <v/>
      </c>
      <c r="B77">
        <f>IF($B$2="","",IFERROR(INDEX(Inventory_Import!$A$1:$AZ$1000,75,MATCH($B$2,Inventory_Import!$A$1:$AZ$1,0)),""))</f>
        <v/>
      </c>
      <c r="C77">
        <f>IF($C$2="","",IFERROR(INDEX(Inventory_Import!$A$1:$AZ$1000,75,MATCH($C$2,Inventory_Import!$A$1:$AZ$1,0)),""))</f>
        <v/>
      </c>
      <c r="D77">
        <f>IF($D$2="","",IFERROR(INDEX(Inventory_Import!$A$1:$AZ$1000,75,MATCH($D$2,Inventory_Import!$A$1:$AZ$1,0)),""))</f>
        <v/>
      </c>
      <c r="E77" s="14">
        <f>IF($E$2="","",IFERROR(INDEX(Inventory_Import!$A$1:$AZ$1000,75,MATCH($E$2,Inventory_Import!$A$1:$AZ$1,0)),""))</f>
        <v/>
      </c>
      <c r="F77" s="15">
        <f>IF($F$2="","",IFERROR(INDEX(Inventory_Import!$A$1:$AZ$1000,75,MATCH($F$2,Inventory_Import!$A$1:$AZ$1,0)),""))</f>
        <v/>
      </c>
      <c r="G77" s="15">
        <f>IF($G$2="","",IFERROR(INDEX(Inventory_Import!$A$1:$AZ$1000,75,MATCH($G$2,Inventory_Import!$A$1:$AZ$1,0)),""))</f>
        <v/>
      </c>
      <c r="H77" s="15">
        <f>IF(OR(F77="",G77=""),"",G77-F77)</f>
        <v/>
      </c>
      <c r="I77" s="15">
        <f>IF(OR(E77="",F77=""),"",E77*F77)</f>
        <v/>
      </c>
      <c r="J77" s="15">
        <f>IF(OR(E77="",G77=""),"",E77*G77)</f>
        <v/>
      </c>
      <c r="K77" s="15">
        <f>IF(OR(E77="",H77=""),"",E77*H77)</f>
        <v/>
      </c>
      <c r="L77" s="15">
        <f>IF(A77="","",IFERROR(VLOOKUP(A77,Impact_List!$A$6:$B$2000,2,FALSE),"Unassigned"))</f>
        <v/>
      </c>
      <c r="M77">
        <f>IF($H$2="","",IFERROR(INDEX(Inventory_Import!$A$1:$AZ$1000,75,MATCH($H$2,Inventory_Import!$A$1:$AZ$1,0)),""))</f>
        <v/>
      </c>
      <c r="N77" s="15">
        <f>IF(OR(M77="",F77=""),"",M77*F77)</f>
        <v/>
      </c>
    </row>
    <row r="78">
      <c r="A78">
        <f>IF($A$2="","",IFERROR(INDEX(Inventory_Import!$A$1:$AZ$1000,76,MATCH($A$2,Inventory_Import!$A$1:$AZ$1,0)),""))</f>
        <v/>
      </c>
      <c r="B78">
        <f>IF($B$2="","",IFERROR(INDEX(Inventory_Import!$A$1:$AZ$1000,76,MATCH($B$2,Inventory_Import!$A$1:$AZ$1,0)),""))</f>
        <v/>
      </c>
      <c r="C78">
        <f>IF($C$2="","",IFERROR(INDEX(Inventory_Import!$A$1:$AZ$1000,76,MATCH($C$2,Inventory_Import!$A$1:$AZ$1,0)),""))</f>
        <v/>
      </c>
      <c r="D78">
        <f>IF($D$2="","",IFERROR(INDEX(Inventory_Import!$A$1:$AZ$1000,76,MATCH($D$2,Inventory_Import!$A$1:$AZ$1,0)),""))</f>
        <v/>
      </c>
      <c r="E78" s="14">
        <f>IF($E$2="","",IFERROR(INDEX(Inventory_Import!$A$1:$AZ$1000,76,MATCH($E$2,Inventory_Import!$A$1:$AZ$1,0)),""))</f>
        <v/>
      </c>
      <c r="F78" s="15">
        <f>IF($F$2="","",IFERROR(INDEX(Inventory_Import!$A$1:$AZ$1000,76,MATCH($F$2,Inventory_Import!$A$1:$AZ$1,0)),""))</f>
        <v/>
      </c>
      <c r="G78" s="15">
        <f>IF($G$2="","",IFERROR(INDEX(Inventory_Import!$A$1:$AZ$1000,76,MATCH($G$2,Inventory_Import!$A$1:$AZ$1,0)),""))</f>
        <v/>
      </c>
      <c r="H78" s="15">
        <f>IF(OR(F78="",G78=""),"",G78-F78)</f>
        <v/>
      </c>
      <c r="I78" s="15">
        <f>IF(OR(E78="",F78=""),"",E78*F78)</f>
        <v/>
      </c>
      <c r="J78" s="15">
        <f>IF(OR(E78="",G78=""),"",E78*G78)</f>
        <v/>
      </c>
      <c r="K78" s="15">
        <f>IF(OR(E78="",H78=""),"",E78*H78)</f>
        <v/>
      </c>
      <c r="L78" s="15">
        <f>IF(A78="","",IFERROR(VLOOKUP(A78,Impact_List!$A$6:$B$2000,2,FALSE),"Unassigned"))</f>
        <v/>
      </c>
      <c r="M78">
        <f>IF($H$2="","",IFERROR(INDEX(Inventory_Import!$A$1:$AZ$1000,76,MATCH($H$2,Inventory_Import!$A$1:$AZ$1,0)),""))</f>
        <v/>
      </c>
      <c r="N78" s="15">
        <f>IF(OR(M78="",F78=""),"",M78*F78)</f>
        <v/>
      </c>
    </row>
    <row r="79">
      <c r="A79">
        <f>IF($A$2="","",IFERROR(INDEX(Inventory_Import!$A$1:$AZ$1000,77,MATCH($A$2,Inventory_Import!$A$1:$AZ$1,0)),""))</f>
        <v/>
      </c>
      <c r="B79">
        <f>IF($B$2="","",IFERROR(INDEX(Inventory_Import!$A$1:$AZ$1000,77,MATCH($B$2,Inventory_Import!$A$1:$AZ$1,0)),""))</f>
        <v/>
      </c>
      <c r="C79">
        <f>IF($C$2="","",IFERROR(INDEX(Inventory_Import!$A$1:$AZ$1000,77,MATCH($C$2,Inventory_Import!$A$1:$AZ$1,0)),""))</f>
        <v/>
      </c>
      <c r="D79">
        <f>IF($D$2="","",IFERROR(INDEX(Inventory_Import!$A$1:$AZ$1000,77,MATCH($D$2,Inventory_Import!$A$1:$AZ$1,0)),""))</f>
        <v/>
      </c>
      <c r="E79" s="14">
        <f>IF($E$2="","",IFERROR(INDEX(Inventory_Import!$A$1:$AZ$1000,77,MATCH($E$2,Inventory_Import!$A$1:$AZ$1,0)),""))</f>
        <v/>
      </c>
      <c r="F79" s="15">
        <f>IF($F$2="","",IFERROR(INDEX(Inventory_Import!$A$1:$AZ$1000,77,MATCH($F$2,Inventory_Import!$A$1:$AZ$1,0)),""))</f>
        <v/>
      </c>
      <c r="G79" s="15">
        <f>IF($G$2="","",IFERROR(INDEX(Inventory_Import!$A$1:$AZ$1000,77,MATCH($G$2,Inventory_Import!$A$1:$AZ$1,0)),""))</f>
        <v/>
      </c>
      <c r="H79" s="15">
        <f>IF(OR(F79="",G79=""),"",G79-F79)</f>
        <v/>
      </c>
      <c r="I79" s="15">
        <f>IF(OR(E79="",F79=""),"",E79*F79)</f>
        <v/>
      </c>
      <c r="J79" s="15">
        <f>IF(OR(E79="",G79=""),"",E79*G79)</f>
        <v/>
      </c>
      <c r="K79" s="15">
        <f>IF(OR(E79="",H79=""),"",E79*H79)</f>
        <v/>
      </c>
      <c r="L79" s="15">
        <f>IF(A79="","",IFERROR(VLOOKUP(A79,Impact_List!$A$6:$B$2000,2,FALSE),"Unassigned"))</f>
        <v/>
      </c>
      <c r="M79">
        <f>IF($H$2="","",IFERROR(INDEX(Inventory_Import!$A$1:$AZ$1000,77,MATCH($H$2,Inventory_Import!$A$1:$AZ$1,0)),""))</f>
        <v/>
      </c>
      <c r="N79" s="15">
        <f>IF(OR(M79="",F79=""),"",M79*F79)</f>
        <v/>
      </c>
    </row>
    <row r="80">
      <c r="A80">
        <f>IF($A$2="","",IFERROR(INDEX(Inventory_Import!$A$1:$AZ$1000,78,MATCH($A$2,Inventory_Import!$A$1:$AZ$1,0)),""))</f>
        <v/>
      </c>
      <c r="B80">
        <f>IF($B$2="","",IFERROR(INDEX(Inventory_Import!$A$1:$AZ$1000,78,MATCH($B$2,Inventory_Import!$A$1:$AZ$1,0)),""))</f>
        <v/>
      </c>
      <c r="C80">
        <f>IF($C$2="","",IFERROR(INDEX(Inventory_Import!$A$1:$AZ$1000,78,MATCH($C$2,Inventory_Import!$A$1:$AZ$1,0)),""))</f>
        <v/>
      </c>
      <c r="D80">
        <f>IF($D$2="","",IFERROR(INDEX(Inventory_Import!$A$1:$AZ$1000,78,MATCH($D$2,Inventory_Import!$A$1:$AZ$1,0)),""))</f>
        <v/>
      </c>
      <c r="E80" s="14">
        <f>IF($E$2="","",IFERROR(INDEX(Inventory_Import!$A$1:$AZ$1000,78,MATCH($E$2,Inventory_Import!$A$1:$AZ$1,0)),""))</f>
        <v/>
      </c>
      <c r="F80" s="15">
        <f>IF($F$2="","",IFERROR(INDEX(Inventory_Import!$A$1:$AZ$1000,78,MATCH($F$2,Inventory_Import!$A$1:$AZ$1,0)),""))</f>
        <v/>
      </c>
      <c r="G80" s="15">
        <f>IF($G$2="","",IFERROR(INDEX(Inventory_Import!$A$1:$AZ$1000,78,MATCH($G$2,Inventory_Import!$A$1:$AZ$1,0)),""))</f>
        <v/>
      </c>
      <c r="H80" s="15">
        <f>IF(OR(F80="",G80=""),"",G80-F80)</f>
        <v/>
      </c>
      <c r="I80" s="15">
        <f>IF(OR(E80="",F80=""),"",E80*F80)</f>
        <v/>
      </c>
      <c r="J80" s="15">
        <f>IF(OR(E80="",G80=""),"",E80*G80)</f>
        <v/>
      </c>
      <c r="K80" s="15">
        <f>IF(OR(E80="",H80=""),"",E80*H80)</f>
        <v/>
      </c>
      <c r="L80" s="15">
        <f>IF(A80="","",IFERROR(VLOOKUP(A80,Impact_List!$A$6:$B$2000,2,FALSE),"Unassigned"))</f>
        <v/>
      </c>
      <c r="M80">
        <f>IF($H$2="","",IFERROR(INDEX(Inventory_Import!$A$1:$AZ$1000,78,MATCH($H$2,Inventory_Import!$A$1:$AZ$1,0)),""))</f>
        <v/>
      </c>
      <c r="N80" s="15">
        <f>IF(OR(M80="",F80=""),"",M80*F80)</f>
        <v/>
      </c>
    </row>
    <row r="81">
      <c r="A81">
        <f>IF($A$2="","",IFERROR(INDEX(Inventory_Import!$A$1:$AZ$1000,79,MATCH($A$2,Inventory_Import!$A$1:$AZ$1,0)),""))</f>
        <v/>
      </c>
      <c r="B81">
        <f>IF($B$2="","",IFERROR(INDEX(Inventory_Import!$A$1:$AZ$1000,79,MATCH($B$2,Inventory_Import!$A$1:$AZ$1,0)),""))</f>
        <v/>
      </c>
      <c r="C81">
        <f>IF($C$2="","",IFERROR(INDEX(Inventory_Import!$A$1:$AZ$1000,79,MATCH($C$2,Inventory_Import!$A$1:$AZ$1,0)),""))</f>
        <v/>
      </c>
      <c r="D81">
        <f>IF($D$2="","",IFERROR(INDEX(Inventory_Import!$A$1:$AZ$1000,79,MATCH($D$2,Inventory_Import!$A$1:$AZ$1,0)),""))</f>
        <v/>
      </c>
      <c r="E81" s="14">
        <f>IF($E$2="","",IFERROR(INDEX(Inventory_Import!$A$1:$AZ$1000,79,MATCH($E$2,Inventory_Import!$A$1:$AZ$1,0)),""))</f>
        <v/>
      </c>
      <c r="F81" s="15">
        <f>IF($F$2="","",IFERROR(INDEX(Inventory_Import!$A$1:$AZ$1000,79,MATCH($F$2,Inventory_Import!$A$1:$AZ$1,0)),""))</f>
        <v/>
      </c>
      <c r="G81" s="15">
        <f>IF($G$2="","",IFERROR(INDEX(Inventory_Import!$A$1:$AZ$1000,79,MATCH($G$2,Inventory_Import!$A$1:$AZ$1,0)),""))</f>
        <v/>
      </c>
      <c r="H81" s="15">
        <f>IF(OR(F81="",G81=""),"",G81-F81)</f>
        <v/>
      </c>
      <c r="I81" s="15">
        <f>IF(OR(E81="",F81=""),"",E81*F81)</f>
        <v/>
      </c>
      <c r="J81" s="15">
        <f>IF(OR(E81="",G81=""),"",E81*G81)</f>
        <v/>
      </c>
      <c r="K81" s="15">
        <f>IF(OR(E81="",H81=""),"",E81*H81)</f>
        <v/>
      </c>
      <c r="L81" s="15">
        <f>IF(A81="","",IFERROR(VLOOKUP(A81,Impact_List!$A$6:$B$2000,2,FALSE),"Unassigned"))</f>
        <v/>
      </c>
      <c r="M81">
        <f>IF($H$2="","",IFERROR(INDEX(Inventory_Import!$A$1:$AZ$1000,79,MATCH($H$2,Inventory_Import!$A$1:$AZ$1,0)),""))</f>
        <v/>
      </c>
      <c r="N81" s="15">
        <f>IF(OR(M81="",F81=""),"",M81*F81)</f>
        <v/>
      </c>
    </row>
    <row r="82">
      <c r="A82">
        <f>IF($A$2="","",IFERROR(INDEX(Inventory_Import!$A$1:$AZ$1000,80,MATCH($A$2,Inventory_Import!$A$1:$AZ$1,0)),""))</f>
        <v/>
      </c>
      <c r="B82">
        <f>IF($B$2="","",IFERROR(INDEX(Inventory_Import!$A$1:$AZ$1000,80,MATCH($B$2,Inventory_Import!$A$1:$AZ$1,0)),""))</f>
        <v/>
      </c>
      <c r="C82">
        <f>IF($C$2="","",IFERROR(INDEX(Inventory_Import!$A$1:$AZ$1000,80,MATCH($C$2,Inventory_Import!$A$1:$AZ$1,0)),""))</f>
        <v/>
      </c>
      <c r="D82">
        <f>IF($D$2="","",IFERROR(INDEX(Inventory_Import!$A$1:$AZ$1000,80,MATCH($D$2,Inventory_Import!$A$1:$AZ$1,0)),""))</f>
        <v/>
      </c>
      <c r="E82" s="14">
        <f>IF($E$2="","",IFERROR(INDEX(Inventory_Import!$A$1:$AZ$1000,80,MATCH($E$2,Inventory_Import!$A$1:$AZ$1,0)),""))</f>
        <v/>
      </c>
      <c r="F82" s="15">
        <f>IF($F$2="","",IFERROR(INDEX(Inventory_Import!$A$1:$AZ$1000,80,MATCH($F$2,Inventory_Import!$A$1:$AZ$1,0)),""))</f>
        <v/>
      </c>
      <c r="G82" s="15">
        <f>IF($G$2="","",IFERROR(INDEX(Inventory_Import!$A$1:$AZ$1000,80,MATCH($G$2,Inventory_Import!$A$1:$AZ$1,0)),""))</f>
        <v/>
      </c>
      <c r="H82" s="15">
        <f>IF(OR(F82="",G82=""),"",G82-F82)</f>
        <v/>
      </c>
      <c r="I82" s="15">
        <f>IF(OR(E82="",F82=""),"",E82*F82)</f>
        <v/>
      </c>
      <c r="J82" s="15">
        <f>IF(OR(E82="",G82=""),"",E82*G82)</f>
        <v/>
      </c>
      <c r="K82" s="15">
        <f>IF(OR(E82="",H82=""),"",E82*H82)</f>
        <v/>
      </c>
      <c r="L82" s="15">
        <f>IF(A82="","",IFERROR(VLOOKUP(A82,Impact_List!$A$6:$B$2000,2,FALSE),"Unassigned"))</f>
        <v/>
      </c>
      <c r="M82">
        <f>IF($H$2="","",IFERROR(INDEX(Inventory_Import!$A$1:$AZ$1000,80,MATCH($H$2,Inventory_Import!$A$1:$AZ$1,0)),""))</f>
        <v/>
      </c>
      <c r="N82" s="15">
        <f>IF(OR(M82="",F82=""),"",M82*F82)</f>
        <v/>
      </c>
    </row>
    <row r="83">
      <c r="A83">
        <f>IF($A$2="","",IFERROR(INDEX(Inventory_Import!$A$1:$AZ$1000,81,MATCH($A$2,Inventory_Import!$A$1:$AZ$1,0)),""))</f>
        <v/>
      </c>
      <c r="B83">
        <f>IF($B$2="","",IFERROR(INDEX(Inventory_Import!$A$1:$AZ$1000,81,MATCH($B$2,Inventory_Import!$A$1:$AZ$1,0)),""))</f>
        <v/>
      </c>
      <c r="C83">
        <f>IF($C$2="","",IFERROR(INDEX(Inventory_Import!$A$1:$AZ$1000,81,MATCH($C$2,Inventory_Import!$A$1:$AZ$1,0)),""))</f>
        <v/>
      </c>
      <c r="D83">
        <f>IF($D$2="","",IFERROR(INDEX(Inventory_Import!$A$1:$AZ$1000,81,MATCH($D$2,Inventory_Import!$A$1:$AZ$1,0)),""))</f>
        <v/>
      </c>
      <c r="E83" s="14">
        <f>IF($E$2="","",IFERROR(INDEX(Inventory_Import!$A$1:$AZ$1000,81,MATCH($E$2,Inventory_Import!$A$1:$AZ$1,0)),""))</f>
        <v/>
      </c>
      <c r="F83" s="15">
        <f>IF($F$2="","",IFERROR(INDEX(Inventory_Import!$A$1:$AZ$1000,81,MATCH($F$2,Inventory_Import!$A$1:$AZ$1,0)),""))</f>
        <v/>
      </c>
      <c r="G83" s="15">
        <f>IF($G$2="","",IFERROR(INDEX(Inventory_Import!$A$1:$AZ$1000,81,MATCH($G$2,Inventory_Import!$A$1:$AZ$1,0)),""))</f>
        <v/>
      </c>
      <c r="H83" s="15">
        <f>IF(OR(F83="",G83=""),"",G83-F83)</f>
        <v/>
      </c>
      <c r="I83" s="15">
        <f>IF(OR(E83="",F83=""),"",E83*F83)</f>
        <v/>
      </c>
      <c r="J83" s="15">
        <f>IF(OR(E83="",G83=""),"",E83*G83)</f>
        <v/>
      </c>
      <c r="K83" s="15">
        <f>IF(OR(E83="",H83=""),"",E83*H83)</f>
        <v/>
      </c>
      <c r="L83" s="15">
        <f>IF(A83="","",IFERROR(VLOOKUP(A83,Impact_List!$A$6:$B$2000,2,FALSE),"Unassigned"))</f>
        <v/>
      </c>
      <c r="M83">
        <f>IF($H$2="","",IFERROR(INDEX(Inventory_Import!$A$1:$AZ$1000,81,MATCH($H$2,Inventory_Import!$A$1:$AZ$1,0)),""))</f>
        <v/>
      </c>
      <c r="N83" s="15">
        <f>IF(OR(M83="",F83=""),"",M83*F83)</f>
        <v/>
      </c>
    </row>
    <row r="84">
      <c r="A84">
        <f>IF($A$2="","",IFERROR(INDEX(Inventory_Import!$A$1:$AZ$1000,82,MATCH($A$2,Inventory_Import!$A$1:$AZ$1,0)),""))</f>
        <v/>
      </c>
      <c r="B84">
        <f>IF($B$2="","",IFERROR(INDEX(Inventory_Import!$A$1:$AZ$1000,82,MATCH($B$2,Inventory_Import!$A$1:$AZ$1,0)),""))</f>
        <v/>
      </c>
      <c r="C84">
        <f>IF($C$2="","",IFERROR(INDEX(Inventory_Import!$A$1:$AZ$1000,82,MATCH($C$2,Inventory_Import!$A$1:$AZ$1,0)),""))</f>
        <v/>
      </c>
      <c r="D84">
        <f>IF($D$2="","",IFERROR(INDEX(Inventory_Import!$A$1:$AZ$1000,82,MATCH($D$2,Inventory_Import!$A$1:$AZ$1,0)),""))</f>
        <v/>
      </c>
      <c r="E84" s="14">
        <f>IF($E$2="","",IFERROR(INDEX(Inventory_Import!$A$1:$AZ$1000,82,MATCH($E$2,Inventory_Import!$A$1:$AZ$1,0)),""))</f>
        <v/>
      </c>
      <c r="F84" s="15">
        <f>IF($F$2="","",IFERROR(INDEX(Inventory_Import!$A$1:$AZ$1000,82,MATCH($F$2,Inventory_Import!$A$1:$AZ$1,0)),""))</f>
        <v/>
      </c>
      <c r="G84" s="15">
        <f>IF($G$2="","",IFERROR(INDEX(Inventory_Import!$A$1:$AZ$1000,82,MATCH($G$2,Inventory_Import!$A$1:$AZ$1,0)),""))</f>
        <v/>
      </c>
      <c r="H84" s="15">
        <f>IF(OR(F84="",G84=""),"",G84-F84)</f>
        <v/>
      </c>
      <c r="I84" s="15">
        <f>IF(OR(E84="",F84=""),"",E84*F84)</f>
        <v/>
      </c>
      <c r="J84" s="15">
        <f>IF(OR(E84="",G84=""),"",E84*G84)</f>
        <v/>
      </c>
      <c r="K84" s="15">
        <f>IF(OR(E84="",H84=""),"",E84*H84)</f>
        <v/>
      </c>
      <c r="L84" s="15">
        <f>IF(A84="","",IFERROR(VLOOKUP(A84,Impact_List!$A$6:$B$2000,2,FALSE),"Unassigned"))</f>
        <v/>
      </c>
      <c r="M84">
        <f>IF($H$2="","",IFERROR(INDEX(Inventory_Import!$A$1:$AZ$1000,82,MATCH($H$2,Inventory_Import!$A$1:$AZ$1,0)),""))</f>
        <v/>
      </c>
      <c r="N84" s="15">
        <f>IF(OR(M84="",F84=""),"",M84*F84)</f>
        <v/>
      </c>
    </row>
    <row r="85">
      <c r="A85">
        <f>IF($A$2="","",IFERROR(INDEX(Inventory_Import!$A$1:$AZ$1000,83,MATCH($A$2,Inventory_Import!$A$1:$AZ$1,0)),""))</f>
        <v/>
      </c>
      <c r="B85">
        <f>IF($B$2="","",IFERROR(INDEX(Inventory_Import!$A$1:$AZ$1000,83,MATCH($B$2,Inventory_Import!$A$1:$AZ$1,0)),""))</f>
        <v/>
      </c>
      <c r="C85">
        <f>IF($C$2="","",IFERROR(INDEX(Inventory_Import!$A$1:$AZ$1000,83,MATCH($C$2,Inventory_Import!$A$1:$AZ$1,0)),""))</f>
        <v/>
      </c>
      <c r="D85">
        <f>IF($D$2="","",IFERROR(INDEX(Inventory_Import!$A$1:$AZ$1000,83,MATCH($D$2,Inventory_Import!$A$1:$AZ$1,0)),""))</f>
        <v/>
      </c>
      <c r="E85" s="14">
        <f>IF($E$2="","",IFERROR(INDEX(Inventory_Import!$A$1:$AZ$1000,83,MATCH($E$2,Inventory_Import!$A$1:$AZ$1,0)),""))</f>
        <v/>
      </c>
      <c r="F85" s="15">
        <f>IF($F$2="","",IFERROR(INDEX(Inventory_Import!$A$1:$AZ$1000,83,MATCH($F$2,Inventory_Import!$A$1:$AZ$1,0)),""))</f>
        <v/>
      </c>
      <c r="G85" s="15">
        <f>IF($G$2="","",IFERROR(INDEX(Inventory_Import!$A$1:$AZ$1000,83,MATCH($G$2,Inventory_Import!$A$1:$AZ$1,0)),""))</f>
        <v/>
      </c>
      <c r="H85" s="15">
        <f>IF(OR(F85="",G85=""),"",G85-F85)</f>
        <v/>
      </c>
      <c r="I85" s="15">
        <f>IF(OR(E85="",F85=""),"",E85*F85)</f>
        <v/>
      </c>
      <c r="J85" s="15">
        <f>IF(OR(E85="",G85=""),"",E85*G85)</f>
        <v/>
      </c>
      <c r="K85" s="15">
        <f>IF(OR(E85="",H85=""),"",E85*H85)</f>
        <v/>
      </c>
      <c r="L85" s="15">
        <f>IF(A85="","",IFERROR(VLOOKUP(A85,Impact_List!$A$6:$B$2000,2,FALSE),"Unassigned"))</f>
        <v/>
      </c>
      <c r="M85">
        <f>IF($H$2="","",IFERROR(INDEX(Inventory_Import!$A$1:$AZ$1000,83,MATCH($H$2,Inventory_Import!$A$1:$AZ$1,0)),""))</f>
        <v/>
      </c>
      <c r="N85" s="15">
        <f>IF(OR(M85="",F85=""),"",M85*F85)</f>
        <v/>
      </c>
    </row>
    <row r="86">
      <c r="A86">
        <f>IF($A$2="","",IFERROR(INDEX(Inventory_Import!$A$1:$AZ$1000,84,MATCH($A$2,Inventory_Import!$A$1:$AZ$1,0)),""))</f>
        <v/>
      </c>
      <c r="B86">
        <f>IF($B$2="","",IFERROR(INDEX(Inventory_Import!$A$1:$AZ$1000,84,MATCH($B$2,Inventory_Import!$A$1:$AZ$1,0)),""))</f>
        <v/>
      </c>
      <c r="C86">
        <f>IF($C$2="","",IFERROR(INDEX(Inventory_Import!$A$1:$AZ$1000,84,MATCH($C$2,Inventory_Import!$A$1:$AZ$1,0)),""))</f>
        <v/>
      </c>
      <c r="D86">
        <f>IF($D$2="","",IFERROR(INDEX(Inventory_Import!$A$1:$AZ$1000,84,MATCH($D$2,Inventory_Import!$A$1:$AZ$1,0)),""))</f>
        <v/>
      </c>
      <c r="E86" s="14">
        <f>IF($E$2="","",IFERROR(INDEX(Inventory_Import!$A$1:$AZ$1000,84,MATCH($E$2,Inventory_Import!$A$1:$AZ$1,0)),""))</f>
        <v/>
      </c>
      <c r="F86" s="15">
        <f>IF($F$2="","",IFERROR(INDEX(Inventory_Import!$A$1:$AZ$1000,84,MATCH($F$2,Inventory_Import!$A$1:$AZ$1,0)),""))</f>
        <v/>
      </c>
      <c r="G86" s="15">
        <f>IF($G$2="","",IFERROR(INDEX(Inventory_Import!$A$1:$AZ$1000,84,MATCH($G$2,Inventory_Import!$A$1:$AZ$1,0)),""))</f>
        <v/>
      </c>
      <c r="H86" s="15">
        <f>IF(OR(F86="",G86=""),"",G86-F86)</f>
        <v/>
      </c>
      <c r="I86" s="15">
        <f>IF(OR(E86="",F86=""),"",E86*F86)</f>
        <v/>
      </c>
      <c r="J86" s="15">
        <f>IF(OR(E86="",G86=""),"",E86*G86)</f>
        <v/>
      </c>
      <c r="K86" s="15">
        <f>IF(OR(E86="",H86=""),"",E86*H86)</f>
        <v/>
      </c>
      <c r="L86" s="15">
        <f>IF(A86="","",IFERROR(VLOOKUP(A86,Impact_List!$A$6:$B$2000,2,FALSE),"Unassigned"))</f>
        <v/>
      </c>
      <c r="M86">
        <f>IF($H$2="","",IFERROR(INDEX(Inventory_Import!$A$1:$AZ$1000,84,MATCH($H$2,Inventory_Import!$A$1:$AZ$1,0)),""))</f>
        <v/>
      </c>
      <c r="N86" s="15">
        <f>IF(OR(M86="",F86=""),"",M86*F86)</f>
        <v/>
      </c>
    </row>
    <row r="87">
      <c r="A87">
        <f>IF($A$2="","",IFERROR(INDEX(Inventory_Import!$A$1:$AZ$1000,85,MATCH($A$2,Inventory_Import!$A$1:$AZ$1,0)),""))</f>
        <v/>
      </c>
      <c r="B87">
        <f>IF($B$2="","",IFERROR(INDEX(Inventory_Import!$A$1:$AZ$1000,85,MATCH($B$2,Inventory_Import!$A$1:$AZ$1,0)),""))</f>
        <v/>
      </c>
      <c r="C87">
        <f>IF($C$2="","",IFERROR(INDEX(Inventory_Import!$A$1:$AZ$1000,85,MATCH($C$2,Inventory_Import!$A$1:$AZ$1,0)),""))</f>
        <v/>
      </c>
      <c r="D87">
        <f>IF($D$2="","",IFERROR(INDEX(Inventory_Import!$A$1:$AZ$1000,85,MATCH($D$2,Inventory_Import!$A$1:$AZ$1,0)),""))</f>
        <v/>
      </c>
      <c r="E87" s="14">
        <f>IF($E$2="","",IFERROR(INDEX(Inventory_Import!$A$1:$AZ$1000,85,MATCH($E$2,Inventory_Import!$A$1:$AZ$1,0)),""))</f>
        <v/>
      </c>
      <c r="F87" s="15">
        <f>IF($F$2="","",IFERROR(INDEX(Inventory_Import!$A$1:$AZ$1000,85,MATCH($F$2,Inventory_Import!$A$1:$AZ$1,0)),""))</f>
        <v/>
      </c>
      <c r="G87" s="15">
        <f>IF($G$2="","",IFERROR(INDEX(Inventory_Import!$A$1:$AZ$1000,85,MATCH($G$2,Inventory_Import!$A$1:$AZ$1,0)),""))</f>
        <v/>
      </c>
      <c r="H87" s="15">
        <f>IF(OR(F87="",G87=""),"",G87-F87)</f>
        <v/>
      </c>
      <c r="I87" s="15">
        <f>IF(OR(E87="",F87=""),"",E87*F87)</f>
        <v/>
      </c>
      <c r="J87" s="15">
        <f>IF(OR(E87="",G87=""),"",E87*G87)</f>
        <v/>
      </c>
      <c r="K87" s="15">
        <f>IF(OR(E87="",H87=""),"",E87*H87)</f>
        <v/>
      </c>
      <c r="L87" s="15">
        <f>IF(A87="","",IFERROR(VLOOKUP(A87,Impact_List!$A$6:$B$2000,2,FALSE),"Unassigned"))</f>
        <v/>
      </c>
      <c r="M87">
        <f>IF($H$2="","",IFERROR(INDEX(Inventory_Import!$A$1:$AZ$1000,85,MATCH($H$2,Inventory_Import!$A$1:$AZ$1,0)),""))</f>
        <v/>
      </c>
      <c r="N87" s="15">
        <f>IF(OR(M87="",F87=""),"",M87*F87)</f>
        <v/>
      </c>
    </row>
    <row r="88">
      <c r="A88">
        <f>IF($A$2="","",IFERROR(INDEX(Inventory_Import!$A$1:$AZ$1000,86,MATCH($A$2,Inventory_Import!$A$1:$AZ$1,0)),""))</f>
        <v/>
      </c>
      <c r="B88">
        <f>IF($B$2="","",IFERROR(INDEX(Inventory_Import!$A$1:$AZ$1000,86,MATCH($B$2,Inventory_Import!$A$1:$AZ$1,0)),""))</f>
        <v/>
      </c>
      <c r="C88">
        <f>IF($C$2="","",IFERROR(INDEX(Inventory_Import!$A$1:$AZ$1000,86,MATCH($C$2,Inventory_Import!$A$1:$AZ$1,0)),""))</f>
        <v/>
      </c>
      <c r="D88">
        <f>IF($D$2="","",IFERROR(INDEX(Inventory_Import!$A$1:$AZ$1000,86,MATCH($D$2,Inventory_Import!$A$1:$AZ$1,0)),""))</f>
        <v/>
      </c>
      <c r="E88" s="14">
        <f>IF($E$2="","",IFERROR(INDEX(Inventory_Import!$A$1:$AZ$1000,86,MATCH($E$2,Inventory_Import!$A$1:$AZ$1,0)),""))</f>
        <v/>
      </c>
      <c r="F88" s="15">
        <f>IF($F$2="","",IFERROR(INDEX(Inventory_Import!$A$1:$AZ$1000,86,MATCH($F$2,Inventory_Import!$A$1:$AZ$1,0)),""))</f>
        <v/>
      </c>
      <c r="G88" s="15">
        <f>IF($G$2="","",IFERROR(INDEX(Inventory_Import!$A$1:$AZ$1000,86,MATCH($G$2,Inventory_Import!$A$1:$AZ$1,0)),""))</f>
        <v/>
      </c>
      <c r="H88" s="15">
        <f>IF(OR(F88="",G88=""),"",G88-F88)</f>
        <v/>
      </c>
      <c r="I88" s="15">
        <f>IF(OR(E88="",F88=""),"",E88*F88)</f>
        <v/>
      </c>
      <c r="J88" s="15">
        <f>IF(OR(E88="",G88=""),"",E88*G88)</f>
        <v/>
      </c>
      <c r="K88" s="15">
        <f>IF(OR(E88="",H88=""),"",E88*H88)</f>
        <v/>
      </c>
      <c r="L88" s="15">
        <f>IF(A88="","",IFERROR(VLOOKUP(A88,Impact_List!$A$6:$B$2000,2,FALSE),"Unassigned"))</f>
        <v/>
      </c>
      <c r="M88">
        <f>IF($H$2="","",IFERROR(INDEX(Inventory_Import!$A$1:$AZ$1000,86,MATCH($H$2,Inventory_Import!$A$1:$AZ$1,0)),""))</f>
        <v/>
      </c>
      <c r="N88" s="15">
        <f>IF(OR(M88="",F88=""),"",M88*F88)</f>
        <v/>
      </c>
    </row>
    <row r="89">
      <c r="A89">
        <f>IF($A$2="","",IFERROR(INDEX(Inventory_Import!$A$1:$AZ$1000,87,MATCH($A$2,Inventory_Import!$A$1:$AZ$1,0)),""))</f>
        <v/>
      </c>
      <c r="B89">
        <f>IF($B$2="","",IFERROR(INDEX(Inventory_Import!$A$1:$AZ$1000,87,MATCH($B$2,Inventory_Import!$A$1:$AZ$1,0)),""))</f>
        <v/>
      </c>
      <c r="C89">
        <f>IF($C$2="","",IFERROR(INDEX(Inventory_Import!$A$1:$AZ$1000,87,MATCH($C$2,Inventory_Import!$A$1:$AZ$1,0)),""))</f>
        <v/>
      </c>
      <c r="D89">
        <f>IF($D$2="","",IFERROR(INDEX(Inventory_Import!$A$1:$AZ$1000,87,MATCH($D$2,Inventory_Import!$A$1:$AZ$1,0)),""))</f>
        <v/>
      </c>
      <c r="E89" s="14">
        <f>IF($E$2="","",IFERROR(INDEX(Inventory_Import!$A$1:$AZ$1000,87,MATCH($E$2,Inventory_Import!$A$1:$AZ$1,0)),""))</f>
        <v/>
      </c>
      <c r="F89" s="15">
        <f>IF($F$2="","",IFERROR(INDEX(Inventory_Import!$A$1:$AZ$1000,87,MATCH($F$2,Inventory_Import!$A$1:$AZ$1,0)),""))</f>
        <v/>
      </c>
      <c r="G89" s="15">
        <f>IF($G$2="","",IFERROR(INDEX(Inventory_Import!$A$1:$AZ$1000,87,MATCH($G$2,Inventory_Import!$A$1:$AZ$1,0)),""))</f>
        <v/>
      </c>
      <c r="H89" s="15">
        <f>IF(OR(F89="",G89=""),"",G89-F89)</f>
        <v/>
      </c>
      <c r="I89" s="15">
        <f>IF(OR(E89="",F89=""),"",E89*F89)</f>
        <v/>
      </c>
      <c r="J89" s="15">
        <f>IF(OR(E89="",G89=""),"",E89*G89)</f>
        <v/>
      </c>
      <c r="K89" s="15">
        <f>IF(OR(E89="",H89=""),"",E89*H89)</f>
        <v/>
      </c>
      <c r="L89" s="15">
        <f>IF(A89="","",IFERROR(VLOOKUP(A89,Impact_List!$A$6:$B$2000,2,FALSE),"Unassigned"))</f>
        <v/>
      </c>
      <c r="M89">
        <f>IF($H$2="","",IFERROR(INDEX(Inventory_Import!$A$1:$AZ$1000,87,MATCH($H$2,Inventory_Import!$A$1:$AZ$1,0)),""))</f>
        <v/>
      </c>
      <c r="N89" s="15">
        <f>IF(OR(M89="",F89=""),"",M89*F89)</f>
        <v/>
      </c>
    </row>
    <row r="90">
      <c r="A90">
        <f>IF($A$2="","",IFERROR(INDEX(Inventory_Import!$A$1:$AZ$1000,88,MATCH($A$2,Inventory_Import!$A$1:$AZ$1,0)),""))</f>
        <v/>
      </c>
      <c r="B90">
        <f>IF($B$2="","",IFERROR(INDEX(Inventory_Import!$A$1:$AZ$1000,88,MATCH($B$2,Inventory_Import!$A$1:$AZ$1,0)),""))</f>
        <v/>
      </c>
      <c r="C90">
        <f>IF($C$2="","",IFERROR(INDEX(Inventory_Import!$A$1:$AZ$1000,88,MATCH($C$2,Inventory_Import!$A$1:$AZ$1,0)),""))</f>
        <v/>
      </c>
      <c r="D90">
        <f>IF($D$2="","",IFERROR(INDEX(Inventory_Import!$A$1:$AZ$1000,88,MATCH($D$2,Inventory_Import!$A$1:$AZ$1,0)),""))</f>
        <v/>
      </c>
      <c r="E90" s="14">
        <f>IF($E$2="","",IFERROR(INDEX(Inventory_Import!$A$1:$AZ$1000,88,MATCH($E$2,Inventory_Import!$A$1:$AZ$1,0)),""))</f>
        <v/>
      </c>
      <c r="F90" s="15">
        <f>IF($F$2="","",IFERROR(INDEX(Inventory_Import!$A$1:$AZ$1000,88,MATCH($F$2,Inventory_Import!$A$1:$AZ$1,0)),""))</f>
        <v/>
      </c>
      <c r="G90" s="15">
        <f>IF($G$2="","",IFERROR(INDEX(Inventory_Import!$A$1:$AZ$1000,88,MATCH($G$2,Inventory_Import!$A$1:$AZ$1,0)),""))</f>
        <v/>
      </c>
      <c r="H90" s="15">
        <f>IF(OR(F90="",G90=""),"",G90-F90)</f>
        <v/>
      </c>
      <c r="I90" s="15">
        <f>IF(OR(E90="",F90=""),"",E90*F90)</f>
        <v/>
      </c>
      <c r="J90" s="15">
        <f>IF(OR(E90="",G90=""),"",E90*G90)</f>
        <v/>
      </c>
      <c r="K90" s="15">
        <f>IF(OR(E90="",H90=""),"",E90*H90)</f>
        <v/>
      </c>
      <c r="L90" s="15">
        <f>IF(A90="","",IFERROR(VLOOKUP(A90,Impact_List!$A$6:$B$2000,2,FALSE),"Unassigned"))</f>
        <v/>
      </c>
      <c r="M90">
        <f>IF($H$2="","",IFERROR(INDEX(Inventory_Import!$A$1:$AZ$1000,88,MATCH($H$2,Inventory_Import!$A$1:$AZ$1,0)),""))</f>
        <v/>
      </c>
      <c r="N90" s="15">
        <f>IF(OR(M90="",F90=""),"",M90*F90)</f>
        <v/>
      </c>
    </row>
    <row r="91">
      <c r="A91">
        <f>IF($A$2="","",IFERROR(INDEX(Inventory_Import!$A$1:$AZ$1000,89,MATCH($A$2,Inventory_Import!$A$1:$AZ$1,0)),""))</f>
        <v/>
      </c>
      <c r="B91">
        <f>IF($B$2="","",IFERROR(INDEX(Inventory_Import!$A$1:$AZ$1000,89,MATCH($B$2,Inventory_Import!$A$1:$AZ$1,0)),""))</f>
        <v/>
      </c>
      <c r="C91">
        <f>IF($C$2="","",IFERROR(INDEX(Inventory_Import!$A$1:$AZ$1000,89,MATCH($C$2,Inventory_Import!$A$1:$AZ$1,0)),""))</f>
        <v/>
      </c>
      <c r="D91">
        <f>IF($D$2="","",IFERROR(INDEX(Inventory_Import!$A$1:$AZ$1000,89,MATCH($D$2,Inventory_Import!$A$1:$AZ$1,0)),""))</f>
        <v/>
      </c>
      <c r="E91" s="14">
        <f>IF($E$2="","",IFERROR(INDEX(Inventory_Import!$A$1:$AZ$1000,89,MATCH($E$2,Inventory_Import!$A$1:$AZ$1,0)),""))</f>
        <v/>
      </c>
      <c r="F91" s="15">
        <f>IF($F$2="","",IFERROR(INDEX(Inventory_Import!$A$1:$AZ$1000,89,MATCH($F$2,Inventory_Import!$A$1:$AZ$1,0)),""))</f>
        <v/>
      </c>
      <c r="G91" s="15">
        <f>IF($G$2="","",IFERROR(INDEX(Inventory_Import!$A$1:$AZ$1000,89,MATCH($G$2,Inventory_Import!$A$1:$AZ$1,0)),""))</f>
        <v/>
      </c>
      <c r="H91" s="15">
        <f>IF(OR(F91="",G91=""),"",G91-F91)</f>
        <v/>
      </c>
      <c r="I91" s="15">
        <f>IF(OR(E91="",F91=""),"",E91*F91)</f>
        <v/>
      </c>
      <c r="J91" s="15">
        <f>IF(OR(E91="",G91=""),"",E91*G91)</f>
        <v/>
      </c>
      <c r="K91" s="15">
        <f>IF(OR(E91="",H91=""),"",E91*H91)</f>
        <v/>
      </c>
      <c r="L91" s="15">
        <f>IF(A91="","",IFERROR(VLOOKUP(A91,Impact_List!$A$6:$B$2000,2,FALSE),"Unassigned"))</f>
        <v/>
      </c>
      <c r="M91">
        <f>IF($H$2="","",IFERROR(INDEX(Inventory_Import!$A$1:$AZ$1000,89,MATCH($H$2,Inventory_Import!$A$1:$AZ$1,0)),""))</f>
        <v/>
      </c>
      <c r="N91" s="15">
        <f>IF(OR(M91="",F91=""),"",M91*F91)</f>
        <v/>
      </c>
    </row>
    <row r="92">
      <c r="A92">
        <f>IF($A$2="","",IFERROR(INDEX(Inventory_Import!$A$1:$AZ$1000,90,MATCH($A$2,Inventory_Import!$A$1:$AZ$1,0)),""))</f>
        <v/>
      </c>
      <c r="B92">
        <f>IF($B$2="","",IFERROR(INDEX(Inventory_Import!$A$1:$AZ$1000,90,MATCH($B$2,Inventory_Import!$A$1:$AZ$1,0)),""))</f>
        <v/>
      </c>
      <c r="C92">
        <f>IF($C$2="","",IFERROR(INDEX(Inventory_Import!$A$1:$AZ$1000,90,MATCH($C$2,Inventory_Import!$A$1:$AZ$1,0)),""))</f>
        <v/>
      </c>
      <c r="D92">
        <f>IF($D$2="","",IFERROR(INDEX(Inventory_Import!$A$1:$AZ$1000,90,MATCH($D$2,Inventory_Import!$A$1:$AZ$1,0)),""))</f>
        <v/>
      </c>
      <c r="E92" s="14">
        <f>IF($E$2="","",IFERROR(INDEX(Inventory_Import!$A$1:$AZ$1000,90,MATCH($E$2,Inventory_Import!$A$1:$AZ$1,0)),""))</f>
        <v/>
      </c>
      <c r="F92" s="15">
        <f>IF($F$2="","",IFERROR(INDEX(Inventory_Import!$A$1:$AZ$1000,90,MATCH($F$2,Inventory_Import!$A$1:$AZ$1,0)),""))</f>
        <v/>
      </c>
      <c r="G92" s="15">
        <f>IF($G$2="","",IFERROR(INDEX(Inventory_Import!$A$1:$AZ$1000,90,MATCH($G$2,Inventory_Import!$A$1:$AZ$1,0)),""))</f>
        <v/>
      </c>
      <c r="H92" s="15">
        <f>IF(OR(F92="",G92=""),"",G92-F92)</f>
        <v/>
      </c>
      <c r="I92" s="15">
        <f>IF(OR(E92="",F92=""),"",E92*F92)</f>
        <v/>
      </c>
      <c r="J92" s="15">
        <f>IF(OR(E92="",G92=""),"",E92*G92)</f>
        <v/>
      </c>
      <c r="K92" s="15">
        <f>IF(OR(E92="",H92=""),"",E92*H92)</f>
        <v/>
      </c>
      <c r="L92" s="15">
        <f>IF(A92="","",IFERROR(VLOOKUP(A92,Impact_List!$A$6:$B$2000,2,FALSE),"Unassigned"))</f>
        <v/>
      </c>
      <c r="M92">
        <f>IF($H$2="","",IFERROR(INDEX(Inventory_Import!$A$1:$AZ$1000,90,MATCH($H$2,Inventory_Import!$A$1:$AZ$1,0)),""))</f>
        <v/>
      </c>
      <c r="N92" s="15">
        <f>IF(OR(M92="",F92=""),"",M92*F92)</f>
        <v/>
      </c>
    </row>
    <row r="93">
      <c r="A93">
        <f>IF($A$2="","",IFERROR(INDEX(Inventory_Import!$A$1:$AZ$1000,91,MATCH($A$2,Inventory_Import!$A$1:$AZ$1,0)),""))</f>
        <v/>
      </c>
      <c r="B93">
        <f>IF($B$2="","",IFERROR(INDEX(Inventory_Import!$A$1:$AZ$1000,91,MATCH($B$2,Inventory_Import!$A$1:$AZ$1,0)),""))</f>
        <v/>
      </c>
      <c r="C93">
        <f>IF($C$2="","",IFERROR(INDEX(Inventory_Import!$A$1:$AZ$1000,91,MATCH($C$2,Inventory_Import!$A$1:$AZ$1,0)),""))</f>
        <v/>
      </c>
      <c r="D93">
        <f>IF($D$2="","",IFERROR(INDEX(Inventory_Import!$A$1:$AZ$1000,91,MATCH($D$2,Inventory_Import!$A$1:$AZ$1,0)),""))</f>
        <v/>
      </c>
      <c r="E93" s="14">
        <f>IF($E$2="","",IFERROR(INDEX(Inventory_Import!$A$1:$AZ$1000,91,MATCH($E$2,Inventory_Import!$A$1:$AZ$1,0)),""))</f>
        <v/>
      </c>
      <c r="F93" s="15">
        <f>IF($F$2="","",IFERROR(INDEX(Inventory_Import!$A$1:$AZ$1000,91,MATCH($F$2,Inventory_Import!$A$1:$AZ$1,0)),""))</f>
        <v/>
      </c>
      <c r="G93" s="15">
        <f>IF($G$2="","",IFERROR(INDEX(Inventory_Import!$A$1:$AZ$1000,91,MATCH($G$2,Inventory_Import!$A$1:$AZ$1,0)),""))</f>
        <v/>
      </c>
      <c r="H93" s="15">
        <f>IF(OR(F93="",G93=""),"",G93-F93)</f>
        <v/>
      </c>
      <c r="I93" s="15">
        <f>IF(OR(E93="",F93=""),"",E93*F93)</f>
        <v/>
      </c>
      <c r="J93" s="15">
        <f>IF(OR(E93="",G93=""),"",E93*G93)</f>
        <v/>
      </c>
      <c r="K93" s="15">
        <f>IF(OR(E93="",H93=""),"",E93*H93)</f>
        <v/>
      </c>
      <c r="L93" s="15">
        <f>IF(A93="","",IFERROR(VLOOKUP(A93,Impact_List!$A$6:$B$2000,2,FALSE),"Unassigned"))</f>
        <v/>
      </c>
      <c r="M93">
        <f>IF($H$2="","",IFERROR(INDEX(Inventory_Import!$A$1:$AZ$1000,91,MATCH($H$2,Inventory_Import!$A$1:$AZ$1,0)),""))</f>
        <v/>
      </c>
      <c r="N93" s="15">
        <f>IF(OR(M93="",F93=""),"",M93*F93)</f>
        <v/>
      </c>
    </row>
    <row r="94">
      <c r="A94">
        <f>IF($A$2="","",IFERROR(INDEX(Inventory_Import!$A$1:$AZ$1000,92,MATCH($A$2,Inventory_Import!$A$1:$AZ$1,0)),""))</f>
        <v/>
      </c>
      <c r="B94">
        <f>IF($B$2="","",IFERROR(INDEX(Inventory_Import!$A$1:$AZ$1000,92,MATCH($B$2,Inventory_Import!$A$1:$AZ$1,0)),""))</f>
        <v/>
      </c>
      <c r="C94">
        <f>IF($C$2="","",IFERROR(INDEX(Inventory_Import!$A$1:$AZ$1000,92,MATCH($C$2,Inventory_Import!$A$1:$AZ$1,0)),""))</f>
        <v/>
      </c>
      <c r="D94">
        <f>IF($D$2="","",IFERROR(INDEX(Inventory_Import!$A$1:$AZ$1000,92,MATCH($D$2,Inventory_Import!$A$1:$AZ$1,0)),""))</f>
        <v/>
      </c>
      <c r="E94" s="14">
        <f>IF($E$2="","",IFERROR(INDEX(Inventory_Import!$A$1:$AZ$1000,92,MATCH($E$2,Inventory_Import!$A$1:$AZ$1,0)),""))</f>
        <v/>
      </c>
      <c r="F94" s="15">
        <f>IF($F$2="","",IFERROR(INDEX(Inventory_Import!$A$1:$AZ$1000,92,MATCH($F$2,Inventory_Import!$A$1:$AZ$1,0)),""))</f>
        <v/>
      </c>
      <c r="G94" s="15">
        <f>IF($G$2="","",IFERROR(INDEX(Inventory_Import!$A$1:$AZ$1000,92,MATCH($G$2,Inventory_Import!$A$1:$AZ$1,0)),""))</f>
        <v/>
      </c>
      <c r="H94" s="15">
        <f>IF(OR(F94="",G94=""),"",G94-F94)</f>
        <v/>
      </c>
      <c r="I94" s="15">
        <f>IF(OR(E94="",F94=""),"",E94*F94)</f>
        <v/>
      </c>
      <c r="J94" s="15">
        <f>IF(OR(E94="",G94=""),"",E94*G94)</f>
        <v/>
      </c>
      <c r="K94" s="15">
        <f>IF(OR(E94="",H94=""),"",E94*H94)</f>
        <v/>
      </c>
      <c r="L94" s="15">
        <f>IF(A94="","",IFERROR(VLOOKUP(A94,Impact_List!$A$6:$B$2000,2,FALSE),"Unassigned"))</f>
        <v/>
      </c>
      <c r="M94">
        <f>IF($H$2="","",IFERROR(INDEX(Inventory_Import!$A$1:$AZ$1000,92,MATCH($H$2,Inventory_Import!$A$1:$AZ$1,0)),""))</f>
        <v/>
      </c>
      <c r="N94" s="15">
        <f>IF(OR(M94="",F94=""),"",M94*F94)</f>
        <v/>
      </c>
    </row>
    <row r="95">
      <c r="A95">
        <f>IF($A$2="","",IFERROR(INDEX(Inventory_Import!$A$1:$AZ$1000,93,MATCH($A$2,Inventory_Import!$A$1:$AZ$1,0)),""))</f>
        <v/>
      </c>
      <c r="B95">
        <f>IF($B$2="","",IFERROR(INDEX(Inventory_Import!$A$1:$AZ$1000,93,MATCH($B$2,Inventory_Import!$A$1:$AZ$1,0)),""))</f>
        <v/>
      </c>
      <c r="C95">
        <f>IF($C$2="","",IFERROR(INDEX(Inventory_Import!$A$1:$AZ$1000,93,MATCH($C$2,Inventory_Import!$A$1:$AZ$1,0)),""))</f>
        <v/>
      </c>
      <c r="D95">
        <f>IF($D$2="","",IFERROR(INDEX(Inventory_Import!$A$1:$AZ$1000,93,MATCH($D$2,Inventory_Import!$A$1:$AZ$1,0)),""))</f>
        <v/>
      </c>
      <c r="E95" s="14">
        <f>IF($E$2="","",IFERROR(INDEX(Inventory_Import!$A$1:$AZ$1000,93,MATCH($E$2,Inventory_Import!$A$1:$AZ$1,0)),""))</f>
        <v/>
      </c>
      <c r="F95" s="15">
        <f>IF($F$2="","",IFERROR(INDEX(Inventory_Import!$A$1:$AZ$1000,93,MATCH($F$2,Inventory_Import!$A$1:$AZ$1,0)),""))</f>
        <v/>
      </c>
      <c r="G95" s="15">
        <f>IF($G$2="","",IFERROR(INDEX(Inventory_Import!$A$1:$AZ$1000,93,MATCH($G$2,Inventory_Import!$A$1:$AZ$1,0)),""))</f>
        <v/>
      </c>
      <c r="H95" s="15">
        <f>IF(OR(F95="",G95=""),"",G95-F95)</f>
        <v/>
      </c>
      <c r="I95" s="15">
        <f>IF(OR(E95="",F95=""),"",E95*F95)</f>
        <v/>
      </c>
      <c r="J95" s="15">
        <f>IF(OR(E95="",G95=""),"",E95*G95)</f>
        <v/>
      </c>
      <c r="K95" s="15">
        <f>IF(OR(E95="",H95=""),"",E95*H95)</f>
        <v/>
      </c>
      <c r="L95" s="15">
        <f>IF(A95="","",IFERROR(VLOOKUP(A95,Impact_List!$A$6:$B$2000,2,FALSE),"Unassigned"))</f>
        <v/>
      </c>
      <c r="M95">
        <f>IF($H$2="","",IFERROR(INDEX(Inventory_Import!$A$1:$AZ$1000,93,MATCH($H$2,Inventory_Import!$A$1:$AZ$1,0)),""))</f>
        <v/>
      </c>
      <c r="N95" s="15">
        <f>IF(OR(M95="",F95=""),"",M95*F95)</f>
        <v/>
      </c>
    </row>
    <row r="96">
      <c r="A96">
        <f>IF($A$2="","",IFERROR(INDEX(Inventory_Import!$A$1:$AZ$1000,94,MATCH($A$2,Inventory_Import!$A$1:$AZ$1,0)),""))</f>
        <v/>
      </c>
      <c r="B96">
        <f>IF($B$2="","",IFERROR(INDEX(Inventory_Import!$A$1:$AZ$1000,94,MATCH($B$2,Inventory_Import!$A$1:$AZ$1,0)),""))</f>
        <v/>
      </c>
      <c r="C96">
        <f>IF($C$2="","",IFERROR(INDEX(Inventory_Import!$A$1:$AZ$1000,94,MATCH($C$2,Inventory_Import!$A$1:$AZ$1,0)),""))</f>
        <v/>
      </c>
      <c r="D96">
        <f>IF($D$2="","",IFERROR(INDEX(Inventory_Import!$A$1:$AZ$1000,94,MATCH($D$2,Inventory_Import!$A$1:$AZ$1,0)),""))</f>
        <v/>
      </c>
      <c r="E96" s="14">
        <f>IF($E$2="","",IFERROR(INDEX(Inventory_Import!$A$1:$AZ$1000,94,MATCH($E$2,Inventory_Import!$A$1:$AZ$1,0)),""))</f>
        <v/>
      </c>
      <c r="F96" s="15">
        <f>IF($F$2="","",IFERROR(INDEX(Inventory_Import!$A$1:$AZ$1000,94,MATCH($F$2,Inventory_Import!$A$1:$AZ$1,0)),""))</f>
        <v/>
      </c>
      <c r="G96" s="15">
        <f>IF($G$2="","",IFERROR(INDEX(Inventory_Import!$A$1:$AZ$1000,94,MATCH($G$2,Inventory_Import!$A$1:$AZ$1,0)),""))</f>
        <v/>
      </c>
      <c r="H96" s="15">
        <f>IF(OR(F96="",G96=""),"",G96-F96)</f>
        <v/>
      </c>
      <c r="I96" s="15">
        <f>IF(OR(E96="",F96=""),"",E96*F96)</f>
        <v/>
      </c>
      <c r="J96" s="15">
        <f>IF(OR(E96="",G96=""),"",E96*G96)</f>
        <v/>
      </c>
      <c r="K96" s="15">
        <f>IF(OR(E96="",H96=""),"",E96*H96)</f>
        <v/>
      </c>
      <c r="L96" s="15">
        <f>IF(A96="","",IFERROR(VLOOKUP(A96,Impact_List!$A$6:$B$2000,2,FALSE),"Unassigned"))</f>
        <v/>
      </c>
      <c r="M96">
        <f>IF($H$2="","",IFERROR(INDEX(Inventory_Import!$A$1:$AZ$1000,94,MATCH($H$2,Inventory_Import!$A$1:$AZ$1,0)),""))</f>
        <v/>
      </c>
      <c r="N96" s="15">
        <f>IF(OR(M96="",F96=""),"",M96*F96)</f>
        <v/>
      </c>
    </row>
    <row r="97">
      <c r="A97">
        <f>IF($A$2="","",IFERROR(INDEX(Inventory_Import!$A$1:$AZ$1000,95,MATCH($A$2,Inventory_Import!$A$1:$AZ$1,0)),""))</f>
        <v/>
      </c>
      <c r="B97">
        <f>IF($B$2="","",IFERROR(INDEX(Inventory_Import!$A$1:$AZ$1000,95,MATCH($B$2,Inventory_Import!$A$1:$AZ$1,0)),""))</f>
        <v/>
      </c>
      <c r="C97">
        <f>IF($C$2="","",IFERROR(INDEX(Inventory_Import!$A$1:$AZ$1000,95,MATCH($C$2,Inventory_Import!$A$1:$AZ$1,0)),""))</f>
        <v/>
      </c>
      <c r="D97">
        <f>IF($D$2="","",IFERROR(INDEX(Inventory_Import!$A$1:$AZ$1000,95,MATCH($D$2,Inventory_Import!$A$1:$AZ$1,0)),""))</f>
        <v/>
      </c>
      <c r="E97" s="14">
        <f>IF($E$2="","",IFERROR(INDEX(Inventory_Import!$A$1:$AZ$1000,95,MATCH($E$2,Inventory_Import!$A$1:$AZ$1,0)),""))</f>
        <v/>
      </c>
      <c r="F97" s="15">
        <f>IF($F$2="","",IFERROR(INDEX(Inventory_Import!$A$1:$AZ$1000,95,MATCH($F$2,Inventory_Import!$A$1:$AZ$1,0)),""))</f>
        <v/>
      </c>
      <c r="G97" s="15">
        <f>IF($G$2="","",IFERROR(INDEX(Inventory_Import!$A$1:$AZ$1000,95,MATCH($G$2,Inventory_Import!$A$1:$AZ$1,0)),""))</f>
        <v/>
      </c>
      <c r="H97" s="15">
        <f>IF(OR(F97="",G97=""),"",G97-F97)</f>
        <v/>
      </c>
      <c r="I97" s="15">
        <f>IF(OR(E97="",F97=""),"",E97*F97)</f>
        <v/>
      </c>
      <c r="J97" s="15">
        <f>IF(OR(E97="",G97=""),"",E97*G97)</f>
        <v/>
      </c>
      <c r="K97" s="15">
        <f>IF(OR(E97="",H97=""),"",E97*H97)</f>
        <v/>
      </c>
      <c r="L97" s="15">
        <f>IF(A97="","",IFERROR(VLOOKUP(A97,Impact_List!$A$6:$B$2000,2,FALSE),"Unassigned"))</f>
        <v/>
      </c>
      <c r="M97">
        <f>IF($H$2="","",IFERROR(INDEX(Inventory_Import!$A$1:$AZ$1000,95,MATCH($H$2,Inventory_Import!$A$1:$AZ$1,0)),""))</f>
        <v/>
      </c>
      <c r="N97" s="15">
        <f>IF(OR(M97="",F97=""),"",M97*F97)</f>
        <v/>
      </c>
    </row>
    <row r="98">
      <c r="A98">
        <f>IF($A$2="","",IFERROR(INDEX(Inventory_Import!$A$1:$AZ$1000,96,MATCH($A$2,Inventory_Import!$A$1:$AZ$1,0)),""))</f>
        <v/>
      </c>
      <c r="B98">
        <f>IF($B$2="","",IFERROR(INDEX(Inventory_Import!$A$1:$AZ$1000,96,MATCH($B$2,Inventory_Import!$A$1:$AZ$1,0)),""))</f>
        <v/>
      </c>
      <c r="C98">
        <f>IF($C$2="","",IFERROR(INDEX(Inventory_Import!$A$1:$AZ$1000,96,MATCH($C$2,Inventory_Import!$A$1:$AZ$1,0)),""))</f>
        <v/>
      </c>
      <c r="D98">
        <f>IF($D$2="","",IFERROR(INDEX(Inventory_Import!$A$1:$AZ$1000,96,MATCH($D$2,Inventory_Import!$A$1:$AZ$1,0)),""))</f>
        <v/>
      </c>
      <c r="E98" s="14">
        <f>IF($E$2="","",IFERROR(INDEX(Inventory_Import!$A$1:$AZ$1000,96,MATCH($E$2,Inventory_Import!$A$1:$AZ$1,0)),""))</f>
        <v/>
      </c>
      <c r="F98" s="15">
        <f>IF($F$2="","",IFERROR(INDEX(Inventory_Import!$A$1:$AZ$1000,96,MATCH($F$2,Inventory_Import!$A$1:$AZ$1,0)),""))</f>
        <v/>
      </c>
      <c r="G98" s="15">
        <f>IF($G$2="","",IFERROR(INDEX(Inventory_Import!$A$1:$AZ$1000,96,MATCH($G$2,Inventory_Import!$A$1:$AZ$1,0)),""))</f>
        <v/>
      </c>
      <c r="H98" s="15">
        <f>IF(OR(F98="",G98=""),"",G98-F98)</f>
        <v/>
      </c>
      <c r="I98" s="15">
        <f>IF(OR(E98="",F98=""),"",E98*F98)</f>
        <v/>
      </c>
      <c r="J98" s="15">
        <f>IF(OR(E98="",G98=""),"",E98*G98)</f>
        <v/>
      </c>
      <c r="K98" s="15">
        <f>IF(OR(E98="",H98=""),"",E98*H98)</f>
        <v/>
      </c>
      <c r="L98" s="15">
        <f>IF(A98="","",IFERROR(VLOOKUP(A98,Impact_List!$A$6:$B$2000,2,FALSE),"Unassigned"))</f>
        <v/>
      </c>
      <c r="M98">
        <f>IF($H$2="","",IFERROR(INDEX(Inventory_Import!$A$1:$AZ$1000,96,MATCH($H$2,Inventory_Import!$A$1:$AZ$1,0)),""))</f>
        <v/>
      </c>
      <c r="N98" s="15">
        <f>IF(OR(M98="",F98=""),"",M98*F98)</f>
        <v/>
      </c>
    </row>
    <row r="99">
      <c r="A99">
        <f>IF($A$2="","",IFERROR(INDEX(Inventory_Import!$A$1:$AZ$1000,97,MATCH($A$2,Inventory_Import!$A$1:$AZ$1,0)),""))</f>
        <v/>
      </c>
      <c r="B99">
        <f>IF($B$2="","",IFERROR(INDEX(Inventory_Import!$A$1:$AZ$1000,97,MATCH($B$2,Inventory_Import!$A$1:$AZ$1,0)),""))</f>
        <v/>
      </c>
      <c r="C99">
        <f>IF($C$2="","",IFERROR(INDEX(Inventory_Import!$A$1:$AZ$1000,97,MATCH($C$2,Inventory_Import!$A$1:$AZ$1,0)),""))</f>
        <v/>
      </c>
      <c r="D99">
        <f>IF($D$2="","",IFERROR(INDEX(Inventory_Import!$A$1:$AZ$1000,97,MATCH($D$2,Inventory_Import!$A$1:$AZ$1,0)),""))</f>
        <v/>
      </c>
      <c r="E99" s="14">
        <f>IF($E$2="","",IFERROR(INDEX(Inventory_Import!$A$1:$AZ$1000,97,MATCH($E$2,Inventory_Import!$A$1:$AZ$1,0)),""))</f>
        <v/>
      </c>
      <c r="F99" s="15">
        <f>IF($F$2="","",IFERROR(INDEX(Inventory_Import!$A$1:$AZ$1000,97,MATCH($F$2,Inventory_Import!$A$1:$AZ$1,0)),""))</f>
        <v/>
      </c>
      <c r="G99" s="15">
        <f>IF($G$2="","",IFERROR(INDEX(Inventory_Import!$A$1:$AZ$1000,97,MATCH($G$2,Inventory_Import!$A$1:$AZ$1,0)),""))</f>
        <v/>
      </c>
      <c r="H99" s="15">
        <f>IF(OR(F99="",G99=""),"",G99-F99)</f>
        <v/>
      </c>
      <c r="I99" s="15">
        <f>IF(OR(E99="",F99=""),"",E99*F99)</f>
        <v/>
      </c>
      <c r="J99" s="15">
        <f>IF(OR(E99="",G99=""),"",E99*G99)</f>
        <v/>
      </c>
      <c r="K99" s="15">
        <f>IF(OR(E99="",H99=""),"",E99*H99)</f>
        <v/>
      </c>
      <c r="L99" s="15">
        <f>IF(A99="","",IFERROR(VLOOKUP(A99,Impact_List!$A$6:$B$2000,2,FALSE),"Unassigned"))</f>
        <v/>
      </c>
      <c r="M99">
        <f>IF($H$2="","",IFERROR(INDEX(Inventory_Import!$A$1:$AZ$1000,97,MATCH($H$2,Inventory_Import!$A$1:$AZ$1,0)),""))</f>
        <v/>
      </c>
      <c r="N99" s="15">
        <f>IF(OR(M99="",F99=""),"",M99*F99)</f>
        <v/>
      </c>
    </row>
    <row r="100">
      <c r="A100">
        <f>IF($A$2="","",IFERROR(INDEX(Inventory_Import!$A$1:$AZ$1000,98,MATCH($A$2,Inventory_Import!$A$1:$AZ$1,0)),""))</f>
        <v/>
      </c>
      <c r="B100">
        <f>IF($B$2="","",IFERROR(INDEX(Inventory_Import!$A$1:$AZ$1000,98,MATCH($B$2,Inventory_Import!$A$1:$AZ$1,0)),""))</f>
        <v/>
      </c>
      <c r="C100">
        <f>IF($C$2="","",IFERROR(INDEX(Inventory_Import!$A$1:$AZ$1000,98,MATCH($C$2,Inventory_Import!$A$1:$AZ$1,0)),""))</f>
        <v/>
      </c>
      <c r="D100">
        <f>IF($D$2="","",IFERROR(INDEX(Inventory_Import!$A$1:$AZ$1000,98,MATCH($D$2,Inventory_Import!$A$1:$AZ$1,0)),""))</f>
        <v/>
      </c>
      <c r="E100" s="14">
        <f>IF($E$2="","",IFERROR(INDEX(Inventory_Import!$A$1:$AZ$1000,98,MATCH($E$2,Inventory_Import!$A$1:$AZ$1,0)),""))</f>
        <v/>
      </c>
      <c r="F100" s="15">
        <f>IF($F$2="","",IFERROR(INDEX(Inventory_Import!$A$1:$AZ$1000,98,MATCH($F$2,Inventory_Import!$A$1:$AZ$1,0)),""))</f>
        <v/>
      </c>
      <c r="G100" s="15">
        <f>IF($G$2="","",IFERROR(INDEX(Inventory_Import!$A$1:$AZ$1000,98,MATCH($G$2,Inventory_Import!$A$1:$AZ$1,0)),""))</f>
        <v/>
      </c>
      <c r="H100" s="15">
        <f>IF(OR(F100="",G100=""),"",G100-F100)</f>
        <v/>
      </c>
      <c r="I100" s="15">
        <f>IF(OR(E100="",F100=""),"",E100*F100)</f>
        <v/>
      </c>
      <c r="J100" s="15">
        <f>IF(OR(E100="",G100=""),"",E100*G100)</f>
        <v/>
      </c>
      <c r="K100" s="15">
        <f>IF(OR(E100="",H100=""),"",E100*H100)</f>
        <v/>
      </c>
      <c r="L100" s="15">
        <f>IF(A100="","",IFERROR(VLOOKUP(A100,Impact_List!$A$6:$B$2000,2,FALSE),"Unassigned"))</f>
        <v/>
      </c>
      <c r="M100">
        <f>IF($H$2="","",IFERROR(INDEX(Inventory_Import!$A$1:$AZ$1000,98,MATCH($H$2,Inventory_Import!$A$1:$AZ$1,0)),""))</f>
        <v/>
      </c>
      <c r="N100" s="15">
        <f>IF(OR(M100="",F100=""),"",M100*F100)</f>
        <v/>
      </c>
    </row>
    <row r="101">
      <c r="A101">
        <f>IF($A$2="","",IFERROR(INDEX(Inventory_Import!$A$1:$AZ$1000,99,MATCH($A$2,Inventory_Import!$A$1:$AZ$1,0)),""))</f>
        <v/>
      </c>
      <c r="B101">
        <f>IF($B$2="","",IFERROR(INDEX(Inventory_Import!$A$1:$AZ$1000,99,MATCH($B$2,Inventory_Import!$A$1:$AZ$1,0)),""))</f>
        <v/>
      </c>
      <c r="C101">
        <f>IF($C$2="","",IFERROR(INDEX(Inventory_Import!$A$1:$AZ$1000,99,MATCH($C$2,Inventory_Import!$A$1:$AZ$1,0)),""))</f>
        <v/>
      </c>
      <c r="D101">
        <f>IF($D$2="","",IFERROR(INDEX(Inventory_Import!$A$1:$AZ$1000,99,MATCH($D$2,Inventory_Import!$A$1:$AZ$1,0)),""))</f>
        <v/>
      </c>
      <c r="E101" s="14">
        <f>IF($E$2="","",IFERROR(INDEX(Inventory_Import!$A$1:$AZ$1000,99,MATCH($E$2,Inventory_Import!$A$1:$AZ$1,0)),""))</f>
        <v/>
      </c>
      <c r="F101" s="15">
        <f>IF($F$2="","",IFERROR(INDEX(Inventory_Import!$A$1:$AZ$1000,99,MATCH($F$2,Inventory_Import!$A$1:$AZ$1,0)),""))</f>
        <v/>
      </c>
      <c r="G101" s="15">
        <f>IF($G$2="","",IFERROR(INDEX(Inventory_Import!$A$1:$AZ$1000,99,MATCH($G$2,Inventory_Import!$A$1:$AZ$1,0)),""))</f>
        <v/>
      </c>
      <c r="H101" s="15">
        <f>IF(OR(F101="",G101=""),"",G101-F101)</f>
        <v/>
      </c>
      <c r="I101" s="15">
        <f>IF(OR(E101="",F101=""),"",E101*F101)</f>
        <v/>
      </c>
      <c r="J101" s="15">
        <f>IF(OR(E101="",G101=""),"",E101*G101)</f>
        <v/>
      </c>
      <c r="K101" s="15">
        <f>IF(OR(E101="",H101=""),"",E101*H101)</f>
        <v/>
      </c>
      <c r="L101" s="15">
        <f>IF(A101="","",IFERROR(VLOOKUP(A101,Impact_List!$A$6:$B$2000,2,FALSE),"Unassigned"))</f>
        <v/>
      </c>
      <c r="M101">
        <f>IF($H$2="","",IFERROR(INDEX(Inventory_Import!$A$1:$AZ$1000,99,MATCH($H$2,Inventory_Import!$A$1:$AZ$1,0)),""))</f>
        <v/>
      </c>
      <c r="N101" s="15">
        <f>IF(OR(M101="",F101=""),"",M101*F101)</f>
        <v/>
      </c>
    </row>
    <row r="102">
      <c r="A102">
        <f>IF($A$2="","",IFERROR(INDEX(Inventory_Import!$A$1:$AZ$1000,100,MATCH($A$2,Inventory_Import!$A$1:$AZ$1,0)),""))</f>
        <v/>
      </c>
      <c r="B102">
        <f>IF($B$2="","",IFERROR(INDEX(Inventory_Import!$A$1:$AZ$1000,100,MATCH($B$2,Inventory_Import!$A$1:$AZ$1,0)),""))</f>
        <v/>
      </c>
      <c r="C102">
        <f>IF($C$2="","",IFERROR(INDEX(Inventory_Import!$A$1:$AZ$1000,100,MATCH($C$2,Inventory_Import!$A$1:$AZ$1,0)),""))</f>
        <v/>
      </c>
      <c r="D102">
        <f>IF($D$2="","",IFERROR(INDEX(Inventory_Import!$A$1:$AZ$1000,100,MATCH($D$2,Inventory_Import!$A$1:$AZ$1,0)),""))</f>
        <v/>
      </c>
      <c r="E102" s="14">
        <f>IF($E$2="","",IFERROR(INDEX(Inventory_Import!$A$1:$AZ$1000,100,MATCH($E$2,Inventory_Import!$A$1:$AZ$1,0)),""))</f>
        <v/>
      </c>
      <c r="F102" s="15">
        <f>IF($F$2="","",IFERROR(INDEX(Inventory_Import!$A$1:$AZ$1000,100,MATCH($F$2,Inventory_Import!$A$1:$AZ$1,0)),""))</f>
        <v/>
      </c>
      <c r="G102" s="15">
        <f>IF($G$2="","",IFERROR(INDEX(Inventory_Import!$A$1:$AZ$1000,100,MATCH($G$2,Inventory_Import!$A$1:$AZ$1,0)),""))</f>
        <v/>
      </c>
      <c r="H102" s="15">
        <f>IF(OR(F102="",G102=""),"",G102-F102)</f>
        <v/>
      </c>
      <c r="I102" s="15">
        <f>IF(OR(E102="",F102=""),"",E102*F102)</f>
        <v/>
      </c>
      <c r="J102" s="15">
        <f>IF(OR(E102="",G102=""),"",E102*G102)</f>
        <v/>
      </c>
      <c r="K102" s="15">
        <f>IF(OR(E102="",H102=""),"",E102*H102)</f>
        <v/>
      </c>
      <c r="L102" s="15">
        <f>IF(A102="","",IFERROR(VLOOKUP(A102,Impact_List!$A$6:$B$2000,2,FALSE),"Unassigned"))</f>
        <v/>
      </c>
      <c r="M102">
        <f>IF($H$2="","",IFERROR(INDEX(Inventory_Import!$A$1:$AZ$1000,100,MATCH($H$2,Inventory_Import!$A$1:$AZ$1,0)),""))</f>
        <v/>
      </c>
      <c r="N102" s="15">
        <f>IF(OR(M102="",F102=""),"",M102*F102)</f>
        <v/>
      </c>
    </row>
    <row r="103">
      <c r="A103">
        <f>IF($A$2="","",IFERROR(INDEX(Inventory_Import!$A$1:$AZ$1000,101,MATCH($A$2,Inventory_Import!$A$1:$AZ$1,0)),""))</f>
        <v/>
      </c>
      <c r="B103">
        <f>IF($B$2="","",IFERROR(INDEX(Inventory_Import!$A$1:$AZ$1000,101,MATCH($B$2,Inventory_Import!$A$1:$AZ$1,0)),""))</f>
        <v/>
      </c>
      <c r="C103">
        <f>IF($C$2="","",IFERROR(INDEX(Inventory_Import!$A$1:$AZ$1000,101,MATCH($C$2,Inventory_Import!$A$1:$AZ$1,0)),""))</f>
        <v/>
      </c>
      <c r="D103">
        <f>IF($D$2="","",IFERROR(INDEX(Inventory_Import!$A$1:$AZ$1000,101,MATCH($D$2,Inventory_Import!$A$1:$AZ$1,0)),""))</f>
        <v/>
      </c>
      <c r="E103" s="14">
        <f>IF($E$2="","",IFERROR(INDEX(Inventory_Import!$A$1:$AZ$1000,101,MATCH($E$2,Inventory_Import!$A$1:$AZ$1,0)),""))</f>
        <v/>
      </c>
      <c r="F103" s="15">
        <f>IF($F$2="","",IFERROR(INDEX(Inventory_Import!$A$1:$AZ$1000,101,MATCH($F$2,Inventory_Import!$A$1:$AZ$1,0)),""))</f>
        <v/>
      </c>
      <c r="G103" s="15">
        <f>IF($G$2="","",IFERROR(INDEX(Inventory_Import!$A$1:$AZ$1000,101,MATCH($G$2,Inventory_Import!$A$1:$AZ$1,0)),""))</f>
        <v/>
      </c>
      <c r="H103" s="15">
        <f>IF(OR(F103="",G103=""),"",G103-F103)</f>
        <v/>
      </c>
      <c r="I103" s="15">
        <f>IF(OR(E103="",F103=""),"",E103*F103)</f>
        <v/>
      </c>
      <c r="J103" s="15">
        <f>IF(OR(E103="",G103=""),"",E103*G103)</f>
        <v/>
      </c>
      <c r="K103" s="15">
        <f>IF(OR(E103="",H103=""),"",E103*H103)</f>
        <v/>
      </c>
      <c r="L103" s="15">
        <f>IF(A103="","",IFERROR(VLOOKUP(A103,Impact_List!$A$6:$B$2000,2,FALSE),"Unassigned"))</f>
        <v/>
      </c>
      <c r="M103">
        <f>IF($H$2="","",IFERROR(INDEX(Inventory_Import!$A$1:$AZ$1000,101,MATCH($H$2,Inventory_Import!$A$1:$AZ$1,0)),""))</f>
        <v/>
      </c>
      <c r="N103" s="15">
        <f>IF(OR(M103="",F103=""),"",M103*F103)</f>
        <v/>
      </c>
    </row>
    <row r="104">
      <c r="A104">
        <f>IF($A$2="","",IFERROR(INDEX(Inventory_Import!$A$1:$AZ$1000,102,MATCH($A$2,Inventory_Import!$A$1:$AZ$1,0)),""))</f>
        <v/>
      </c>
      <c r="B104">
        <f>IF($B$2="","",IFERROR(INDEX(Inventory_Import!$A$1:$AZ$1000,102,MATCH($B$2,Inventory_Import!$A$1:$AZ$1,0)),""))</f>
        <v/>
      </c>
      <c r="C104">
        <f>IF($C$2="","",IFERROR(INDEX(Inventory_Import!$A$1:$AZ$1000,102,MATCH($C$2,Inventory_Import!$A$1:$AZ$1,0)),""))</f>
        <v/>
      </c>
      <c r="D104">
        <f>IF($D$2="","",IFERROR(INDEX(Inventory_Import!$A$1:$AZ$1000,102,MATCH($D$2,Inventory_Import!$A$1:$AZ$1,0)),""))</f>
        <v/>
      </c>
      <c r="E104" s="14">
        <f>IF($E$2="","",IFERROR(INDEX(Inventory_Import!$A$1:$AZ$1000,102,MATCH($E$2,Inventory_Import!$A$1:$AZ$1,0)),""))</f>
        <v/>
      </c>
      <c r="F104" s="15">
        <f>IF($F$2="","",IFERROR(INDEX(Inventory_Import!$A$1:$AZ$1000,102,MATCH($F$2,Inventory_Import!$A$1:$AZ$1,0)),""))</f>
        <v/>
      </c>
      <c r="G104" s="15">
        <f>IF($G$2="","",IFERROR(INDEX(Inventory_Import!$A$1:$AZ$1000,102,MATCH($G$2,Inventory_Import!$A$1:$AZ$1,0)),""))</f>
        <v/>
      </c>
      <c r="H104" s="15">
        <f>IF(OR(F104="",G104=""),"",G104-F104)</f>
        <v/>
      </c>
      <c r="I104" s="15">
        <f>IF(OR(E104="",F104=""),"",E104*F104)</f>
        <v/>
      </c>
      <c r="J104" s="15">
        <f>IF(OR(E104="",G104=""),"",E104*G104)</f>
        <v/>
      </c>
      <c r="K104" s="15">
        <f>IF(OR(E104="",H104=""),"",E104*H104)</f>
        <v/>
      </c>
      <c r="L104" s="15">
        <f>IF(A104="","",IFERROR(VLOOKUP(A104,Impact_List!$A$6:$B$2000,2,FALSE),"Unassigned"))</f>
        <v/>
      </c>
      <c r="M104">
        <f>IF($H$2="","",IFERROR(INDEX(Inventory_Import!$A$1:$AZ$1000,102,MATCH($H$2,Inventory_Import!$A$1:$AZ$1,0)),""))</f>
        <v/>
      </c>
      <c r="N104" s="15">
        <f>IF(OR(M104="",F104=""),"",M104*F104)</f>
        <v/>
      </c>
    </row>
    <row r="105">
      <c r="A105">
        <f>IF($A$2="","",IFERROR(INDEX(Inventory_Import!$A$1:$AZ$1000,103,MATCH($A$2,Inventory_Import!$A$1:$AZ$1,0)),""))</f>
        <v/>
      </c>
      <c r="B105">
        <f>IF($B$2="","",IFERROR(INDEX(Inventory_Import!$A$1:$AZ$1000,103,MATCH($B$2,Inventory_Import!$A$1:$AZ$1,0)),""))</f>
        <v/>
      </c>
      <c r="C105">
        <f>IF($C$2="","",IFERROR(INDEX(Inventory_Import!$A$1:$AZ$1000,103,MATCH($C$2,Inventory_Import!$A$1:$AZ$1,0)),""))</f>
        <v/>
      </c>
      <c r="D105">
        <f>IF($D$2="","",IFERROR(INDEX(Inventory_Import!$A$1:$AZ$1000,103,MATCH($D$2,Inventory_Import!$A$1:$AZ$1,0)),""))</f>
        <v/>
      </c>
      <c r="E105" s="14">
        <f>IF($E$2="","",IFERROR(INDEX(Inventory_Import!$A$1:$AZ$1000,103,MATCH($E$2,Inventory_Import!$A$1:$AZ$1,0)),""))</f>
        <v/>
      </c>
      <c r="F105" s="15">
        <f>IF($F$2="","",IFERROR(INDEX(Inventory_Import!$A$1:$AZ$1000,103,MATCH($F$2,Inventory_Import!$A$1:$AZ$1,0)),""))</f>
        <v/>
      </c>
      <c r="G105" s="15">
        <f>IF($G$2="","",IFERROR(INDEX(Inventory_Import!$A$1:$AZ$1000,103,MATCH($G$2,Inventory_Import!$A$1:$AZ$1,0)),""))</f>
        <v/>
      </c>
      <c r="H105" s="15">
        <f>IF(OR(F105="",G105=""),"",G105-F105)</f>
        <v/>
      </c>
      <c r="I105" s="15">
        <f>IF(OR(E105="",F105=""),"",E105*F105)</f>
        <v/>
      </c>
      <c r="J105" s="15">
        <f>IF(OR(E105="",G105=""),"",E105*G105)</f>
        <v/>
      </c>
      <c r="K105" s="15">
        <f>IF(OR(E105="",H105=""),"",E105*H105)</f>
        <v/>
      </c>
      <c r="L105" s="15">
        <f>IF(A105="","",IFERROR(VLOOKUP(A105,Impact_List!$A$6:$B$2000,2,FALSE),"Unassigned"))</f>
        <v/>
      </c>
      <c r="M105">
        <f>IF($H$2="","",IFERROR(INDEX(Inventory_Import!$A$1:$AZ$1000,103,MATCH($H$2,Inventory_Import!$A$1:$AZ$1,0)),""))</f>
        <v/>
      </c>
      <c r="N105" s="15">
        <f>IF(OR(M105="",F105=""),"",M105*F105)</f>
        <v/>
      </c>
    </row>
    <row r="106">
      <c r="A106">
        <f>IF($A$2="","",IFERROR(INDEX(Inventory_Import!$A$1:$AZ$1000,104,MATCH($A$2,Inventory_Import!$A$1:$AZ$1,0)),""))</f>
        <v/>
      </c>
      <c r="B106">
        <f>IF($B$2="","",IFERROR(INDEX(Inventory_Import!$A$1:$AZ$1000,104,MATCH($B$2,Inventory_Import!$A$1:$AZ$1,0)),""))</f>
        <v/>
      </c>
      <c r="C106">
        <f>IF($C$2="","",IFERROR(INDEX(Inventory_Import!$A$1:$AZ$1000,104,MATCH($C$2,Inventory_Import!$A$1:$AZ$1,0)),""))</f>
        <v/>
      </c>
      <c r="D106">
        <f>IF($D$2="","",IFERROR(INDEX(Inventory_Import!$A$1:$AZ$1000,104,MATCH($D$2,Inventory_Import!$A$1:$AZ$1,0)),""))</f>
        <v/>
      </c>
      <c r="E106" s="14">
        <f>IF($E$2="","",IFERROR(INDEX(Inventory_Import!$A$1:$AZ$1000,104,MATCH($E$2,Inventory_Import!$A$1:$AZ$1,0)),""))</f>
        <v/>
      </c>
      <c r="F106" s="15">
        <f>IF($F$2="","",IFERROR(INDEX(Inventory_Import!$A$1:$AZ$1000,104,MATCH($F$2,Inventory_Import!$A$1:$AZ$1,0)),""))</f>
        <v/>
      </c>
      <c r="G106" s="15">
        <f>IF($G$2="","",IFERROR(INDEX(Inventory_Import!$A$1:$AZ$1000,104,MATCH($G$2,Inventory_Import!$A$1:$AZ$1,0)),""))</f>
        <v/>
      </c>
      <c r="H106" s="15">
        <f>IF(OR(F106="",G106=""),"",G106-F106)</f>
        <v/>
      </c>
      <c r="I106" s="15">
        <f>IF(OR(E106="",F106=""),"",E106*F106)</f>
        <v/>
      </c>
      <c r="J106" s="15">
        <f>IF(OR(E106="",G106=""),"",E106*G106)</f>
        <v/>
      </c>
      <c r="K106" s="15">
        <f>IF(OR(E106="",H106=""),"",E106*H106)</f>
        <v/>
      </c>
      <c r="L106" s="15">
        <f>IF(A106="","",IFERROR(VLOOKUP(A106,Impact_List!$A$6:$B$2000,2,FALSE),"Unassigned"))</f>
        <v/>
      </c>
      <c r="M106">
        <f>IF($H$2="","",IFERROR(INDEX(Inventory_Import!$A$1:$AZ$1000,104,MATCH($H$2,Inventory_Import!$A$1:$AZ$1,0)),""))</f>
        <v/>
      </c>
      <c r="N106" s="15">
        <f>IF(OR(M106="",F106=""),"",M106*F106)</f>
        <v/>
      </c>
    </row>
    <row r="107">
      <c r="A107">
        <f>IF($A$2="","",IFERROR(INDEX(Inventory_Import!$A$1:$AZ$1000,105,MATCH($A$2,Inventory_Import!$A$1:$AZ$1,0)),""))</f>
        <v/>
      </c>
      <c r="B107">
        <f>IF($B$2="","",IFERROR(INDEX(Inventory_Import!$A$1:$AZ$1000,105,MATCH($B$2,Inventory_Import!$A$1:$AZ$1,0)),""))</f>
        <v/>
      </c>
      <c r="C107">
        <f>IF($C$2="","",IFERROR(INDEX(Inventory_Import!$A$1:$AZ$1000,105,MATCH($C$2,Inventory_Import!$A$1:$AZ$1,0)),""))</f>
        <v/>
      </c>
      <c r="D107">
        <f>IF($D$2="","",IFERROR(INDEX(Inventory_Import!$A$1:$AZ$1000,105,MATCH($D$2,Inventory_Import!$A$1:$AZ$1,0)),""))</f>
        <v/>
      </c>
      <c r="E107" s="14">
        <f>IF($E$2="","",IFERROR(INDEX(Inventory_Import!$A$1:$AZ$1000,105,MATCH($E$2,Inventory_Import!$A$1:$AZ$1,0)),""))</f>
        <v/>
      </c>
      <c r="F107" s="15">
        <f>IF($F$2="","",IFERROR(INDEX(Inventory_Import!$A$1:$AZ$1000,105,MATCH($F$2,Inventory_Import!$A$1:$AZ$1,0)),""))</f>
        <v/>
      </c>
      <c r="G107" s="15">
        <f>IF($G$2="","",IFERROR(INDEX(Inventory_Import!$A$1:$AZ$1000,105,MATCH($G$2,Inventory_Import!$A$1:$AZ$1,0)),""))</f>
        <v/>
      </c>
      <c r="H107" s="15">
        <f>IF(OR(F107="",G107=""),"",G107-F107)</f>
        <v/>
      </c>
      <c r="I107" s="15">
        <f>IF(OR(E107="",F107=""),"",E107*F107)</f>
        <v/>
      </c>
      <c r="J107" s="15">
        <f>IF(OR(E107="",G107=""),"",E107*G107)</f>
        <v/>
      </c>
      <c r="K107" s="15">
        <f>IF(OR(E107="",H107=""),"",E107*H107)</f>
        <v/>
      </c>
      <c r="L107" s="15">
        <f>IF(A107="","",IFERROR(VLOOKUP(A107,Impact_List!$A$6:$B$2000,2,FALSE),"Unassigned"))</f>
        <v/>
      </c>
      <c r="M107">
        <f>IF($H$2="","",IFERROR(INDEX(Inventory_Import!$A$1:$AZ$1000,105,MATCH($H$2,Inventory_Import!$A$1:$AZ$1,0)),""))</f>
        <v/>
      </c>
      <c r="N107" s="15">
        <f>IF(OR(M107="",F107=""),"",M107*F107)</f>
        <v/>
      </c>
    </row>
    <row r="108">
      <c r="A108">
        <f>IF($A$2="","",IFERROR(INDEX(Inventory_Import!$A$1:$AZ$1000,106,MATCH($A$2,Inventory_Import!$A$1:$AZ$1,0)),""))</f>
        <v/>
      </c>
      <c r="B108">
        <f>IF($B$2="","",IFERROR(INDEX(Inventory_Import!$A$1:$AZ$1000,106,MATCH($B$2,Inventory_Import!$A$1:$AZ$1,0)),""))</f>
        <v/>
      </c>
      <c r="C108">
        <f>IF($C$2="","",IFERROR(INDEX(Inventory_Import!$A$1:$AZ$1000,106,MATCH($C$2,Inventory_Import!$A$1:$AZ$1,0)),""))</f>
        <v/>
      </c>
      <c r="D108">
        <f>IF($D$2="","",IFERROR(INDEX(Inventory_Import!$A$1:$AZ$1000,106,MATCH($D$2,Inventory_Import!$A$1:$AZ$1,0)),""))</f>
        <v/>
      </c>
      <c r="E108" s="14">
        <f>IF($E$2="","",IFERROR(INDEX(Inventory_Import!$A$1:$AZ$1000,106,MATCH($E$2,Inventory_Import!$A$1:$AZ$1,0)),""))</f>
        <v/>
      </c>
      <c r="F108" s="15">
        <f>IF($F$2="","",IFERROR(INDEX(Inventory_Import!$A$1:$AZ$1000,106,MATCH($F$2,Inventory_Import!$A$1:$AZ$1,0)),""))</f>
        <v/>
      </c>
      <c r="G108" s="15">
        <f>IF($G$2="","",IFERROR(INDEX(Inventory_Import!$A$1:$AZ$1000,106,MATCH($G$2,Inventory_Import!$A$1:$AZ$1,0)),""))</f>
        <v/>
      </c>
      <c r="H108" s="15">
        <f>IF(OR(F108="",G108=""),"",G108-F108)</f>
        <v/>
      </c>
      <c r="I108" s="15">
        <f>IF(OR(E108="",F108=""),"",E108*F108)</f>
        <v/>
      </c>
      <c r="J108" s="15">
        <f>IF(OR(E108="",G108=""),"",E108*G108)</f>
        <v/>
      </c>
      <c r="K108" s="15">
        <f>IF(OR(E108="",H108=""),"",E108*H108)</f>
        <v/>
      </c>
      <c r="L108" s="15">
        <f>IF(A108="","",IFERROR(VLOOKUP(A108,Impact_List!$A$6:$B$2000,2,FALSE),"Unassigned"))</f>
        <v/>
      </c>
      <c r="M108">
        <f>IF($H$2="","",IFERROR(INDEX(Inventory_Import!$A$1:$AZ$1000,106,MATCH($H$2,Inventory_Import!$A$1:$AZ$1,0)),""))</f>
        <v/>
      </c>
      <c r="N108" s="15">
        <f>IF(OR(M108="",F108=""),"",M108*F108)</f>
        <v/>
      </c>
    </row>
    <row r="109">
      <c r="A109">
        <f>IF($A$2="","",IFERROR(INDEX(Inventory_Import!$A$1:$AZ$1000,107,MATCH($A$2,Inventory_Import!$A$1:$AZ$1,0)),""))</f>
        <v/>
      </c>
      <c r="B109">
        <f>IF($B$2="","",IFERROR(INDEX(Inventory_Import!$A$1:$AZ$1000,107,MATCH($B$2,Inventory_Import!$A$1:$AZ$1,0)),""))</f>
        <v/>
      </c>
      <c r="C109">
        <f>IF($C$2="","",IFERROR(INDEX(Inventory_Import!$A$1:$AZ$1000,107,MATCH($C$2,Inventory_Import!$A$1:$AZ$1,0)),""))</f>
        <v/>
      </c>
      <c r="D109">
        <f>IF($D$2="","",IFERROR(INDEX(Inventory_Import!$A$1:$AZ$1000,107,MATCH($D$2,Inventory_Import!$A$1:$AZ$1,0)),""))</f>
        <v/>
      </c>
      <c r="E109" s="14">
        <f>IF($E$2="","",IFERROR(INDEX(Inventory_Import!$A$1:$AZ$1000,107,MATCH($E$2,Inventory_Import!$A$1:$AZ$1,0)),""))</f>
        <v/>
      </c>
      <c r="F109" s="15">
        <f>IF($F$2="","",IFERROR(INDEX(Inventory_Import!$A$1:$AZ$1000,107,MATCH($F$2,Inventory_Import!$A$1:$AZ$1,0)),""))</f>
        <v/>
      </c>
      <c r="G109" s="15">
        <f>IF($G$2="","",IFERROR(INDEX(Inventory_Import!$A$1:$AZ$1000,107,MATCH($G$2,Inventory_Import!$A$1:$AZ$1,0)),""))</f>
        <v/>
      </c>
      <c r="H109" s="15">
        <f>IF(OR(F109="",G109=""),"",G109-F109)</f>
        <v/>
      </c>
      <c r="I109" s="15">
        <f>IF(OR(E109="",F109=""),"",E109*F109)</f>
        <v/>
      </c>
      <c r="J109" s="15">
        <f>IF(OR(E109="",G109=""),"",E109*G109)</f>
        <v/>
      </c>
      <c r="K109" s="15">
        <f>IF(OR(E109="",H109=""),"",E109*H109)</f>
        <v/>
      </c>
      <c r="L109" s="15">
        <f>IF(A109="","",IFERROR(VLOOKUP(A109,Impact_List!$A$6:$B$2000,2,FALSE),"Unassigned"))</f>
        <v/>
      </c>
      <c r="M109">
        <f>IF($H$2="","",IFERROR(INDEX(Inventory_Import!$A$1:$AZ$1000,107,MATCH($H$2,Inventory_Import!$A$1:$AZ$1,0)),""))</f>
        <v/>
      </c>
      <c r="N109" s="15">
        <f>IF(OR(M109="",F109=""),"",M109*F109)</f>
        <v/>
      </c>
    </row>
    <row r="110">
      <c r="A110">
        <f>IF($A$2="","",IFERROR(INDEX(Inventory_Import!$A$1:$AZ$1000,108,MATCH($A$2,Inventory_Import!$A$1:$AZ$1,0)),""))</f>
        <v/>
      </c>
      <c r="B110">
        <f>IF($B$2="","",IFERROR(INDEX(Inventory_Import!$A$1:$AZ$1000,108,MATCH($B$2,Inventory_Import!$A$1:$AZ$1,0)),""))</f>
        <v/>
      </c>
      <c r="C110">
        <f>IF($C$2="","",IFERROR(INDEX(Inventory_Import!$A$1:$AZ$1000,108,MATCH($C$2,Inventory_Import!$A$1:$AZ$1,0)),""))</f>
        <v/>
      </c>
      <c r="D110">
        <f>IF($D$2="","",IFERROR(INDEX(Inventory_Import!$A$1:$AZ$1000,108,MATCH($D$2,Inventory_Import!$A$1:$AZ$1,0)),""))</f>
        <v/>
      </c>
      <c r="E110" s="14">
        <f>IF($E$2="","",IFERROR(INDEX(Inventory_Import!$A$1:$AZ$1000,108,MATCH($E$2,Inventory_Import!$A$1:$AZ$1,0)),""))</f>
        <v/>
      </c>
      <c r="F110" s="15">
        <f>IF($F$2="","",IFERROR(INDEX(Inventory_Import!$A$1:$AZ$1000,108,MATCH($F$2,Inventory_Import!$A$1:$AZ$1,0)),""))</f>
        <v/>
      </c>
      <c r="G110" s="15">
        <f>IF($G$2="","",IFERROR(INDEX(Inventory_Import!$A$1:$AZ$1000,108,MATCH($G$2,Inventory_Import!$A$1:$AZ$1,0)),""))</f>
        <v/>
      </c>
      <c r="H110" s="15">
        <f>IF(OR(F110="",G110=""),"",G110-F110)</f>
        <v/>
      </c>
      <c r="I110" s="15">
        <f>IF(OR(E110="",F110=""),"",E110*F110)</f>
        <v/>
      </c>
      <c r="J110" s="15">
        <f>IF(OR(E110="",G110=""),"",E110*G110)</f>
        <v/>
      </c>
      <c r="K110" s="15">
        <f>IF(OR(E110="",H110=""),"",E110*H110)</f>
        <v/>
      </c>
      <c r="L110" s="15">
        <f>IF(A110="","",IFERROR(VLOOKUP(A110,Impact_List!$A$6:$B$2000,2,FALSE),"Unassigned"))</f>
        <v/>
      </c>
      <c r="M110">
        <f>IF($H$2="","",IFERROR(INDEX(Inventory_Import!$A$1:$AZ$1000,108,MATCH($H$2,Inventory_Import!$A$1:$AZ$1,0)),""))</f>
        <v/>
      </c>
      <c r="N110" s="15">
        <f>IF(OR(M110="",F110=""),"",M110*F110)</f>
        <v/>
      </c>
    </row>
    <row r="111">
      <c r="A111">
        <f>IF($A$2="","",IFERROR(INDEX(Inventory_Import!$A$1:$AZ$1000,109,MATCH($A$2,Inventory_Import!$A$1:$AZ$1,0)),""))</f>
        <v/>
      </c>
      <c r="B111">
        <f>IF($B$2="","",IFERROR(INDEX(Inventory_Import!$A$1:$AZ$1000,109,MATCH($B$2,Inventory_Import!$A$1:$AZ$1,0)),""))</f>
        <v/>
      </c>
      <c r="C111">
        <f>IF($C$2="","",IFERROR(INDEX(Inventory_Import!$A$1:$AZ$1000,109,MATCH($C$2,Inventory_Import!$A$1:$AZ$1,0)),""))</f>
        <v/>
      </c>
      <c r="D111">
        <f>IF($D$2="","",IFERROR(INDEX(Inventory_Import!$A$1:$AZ$1000,109,MATCH($D$2,Inventory_Import!$A$1:$AZ$1,0)),""))</f>
        <v/>
      </c>
      <c r="E111" s="14">
        <f>IF($E$2="","",IFERROR(INDEX(Inventory_Import!$A$1:$AZ$1000,109,MATCH($E$2,Inventory_Import!$A$1:$AZ$1,0)),""))</f>
        <v/>
      </c>
      <c r="F111" s="15">
        <f>IF($F$2="","",IFERROR(INDEX(Inventory_Import!$A$1:$AZ$1000,109,MATCH($F$2,Inventory_Import!$A$1:$AZ$1,0)),""))</f>
        <v/>
      </c>
      <c r="G111" s="15">
        <f>IF($G$2="","",IFERROR(INDEX(Inventory_Import!$A$1:$AZ$1000,109,MATCH($G$2,Inventory_Import!$A$1:$AZ$1,0)),""))</f>
        <v/>
      </c>
      <c r="H111" s="15">
        <f>IF(OR(F111="",G111=""),"",G111-F111)</f>
        <v/>
      </c>
      <c r="I111" s="15">
        <f>IF(OR(E111="",F111=""),"",E111*F111)</f>
        <v/>
      </c>
      <c r="J111" s="15">
        <f>IF(OR(E111="",G111=""),"",E111*G111)</f>
        <v/>
      </c>
      <c r="K111" s="15">
        <f>IF(OR(E111="",H111=""),"",E111*H111)</f>
        <v/>
      </c>
      <c r="L111" s="15">
        <f>IF(A111="","",IFERROR(VLOOKUP(A111,Impact_List!$A$6:$B$2000,2,FALSE),"Unassigned"))</f>
        <v/>
      </c>
      <c r="M111">
        <f>IF($H$2="","",IFERROR(INDEX(Inventory_Import!$A$1:$AZ$1000,109,MATCH($H$2,Inventory_Import!$A$1:$AZ$1,0)),""))</f>
        <v/>
      </c>
      <c r="N111" s="15">
        <f>IF(OR(M111="",F111=""),"",M111*F111)</f>
        <v/>
      </c>
    </row>
    <row r="112">
      <c r="A112">
        <f>IF($A$2="","",IFERROR(INDEX(Inventory_Import!$A$1:$AZ$1000,110,MATCH($A$2,Inventory_Import!$A$1:$AZ$1,0)),""))</f>
        <v/>
      </c>
      <c r="B112">
        <f>IF($B$2="","",IFERROR(INDEX(Inventory_Import!$A$1:$AZ$1000,110,MATCH($B$2,Inventory_Import!$A$1:$AZ$1,0)),""))</f>
        <v/>
      </c>
      <c r="C112">
        <f>IF($C$2="","",IFERROR(INDEX(Inventory_Import!$A$1:$AZ$1000,110,MATCH($C$2,Inventory_Import!$A$1:$AZ$1,0)),""))</f>
        <v/>
      </c>
      <c r="D112">
        <f>IF($D$2="","",IFERROR(INDEX(Inventory_Import!$A$1:$AZ$1000,110,MATCH($D$2,Inventory_Import!$A$1:$AZ$1,0)),""))</f>
        <v/>
      </c>
      <c r="E112" s="14">
        <f>IF($E$2="","",IFERROR(INDEX(Inventory_Import!$A$1:$AZ$1000,110,MATCH($E$2,Inventory_Import!$A$1:$AZ$1,0)),""))</f>
        <v/>
      </c>
      <c r="F112" s="15">
        <f>IF($F$2="","",IFERROR(INDEX(Inventory_Import!$A$1:$AZ$1000,110,MATCH($F$2,Inventory_Import!$A$1:$AZ$1,0)),""))</f>
        <v/>
      </c>
      <c r="G112" s="15">
        <f>IF($G$2="","",IFERROR(INDEX(Inventory_Import!$A$1:$AZ$1000,110,MATCH($G$2,Inventory_Import!$A$1:$AZ$1,0)),""))</f>
        <v/>
      </c>
      <c r="H112" s="15">
        <f>IF(OR(F112="",G112=""),"",G112-F112)</f>
        <v/>
      </c>
      <c r="I112" s="15">
        <f>IF(OR(E112="",F112=""),"",E112*F112)</f>
        <v/>
      </c>
      <c r="J112" s="15">
        <f>IF(OR(E112="",G112=""),"",E112*G112)</f>
        <v/>
      </c>
      <c r="K112" s="15">
        <f>IF(OR(E112="",H112=""),"",E112*H112)</f>
        <v/>
      </c>
      <c r="L112" s="15">
        <f>IF(A112="","",IFERROR(VLOOKUP(A112,Impact_List!$A$6:$B$2000,2,FALSE),"Unassigned"))</f>
        <v/>
      </c>
      <c r="M112">
        <f>IF($H$2="","",IFERROR(INDEX(Inventory_Import!$A$1:$AZ$1000,110,MATCH($H$2,Inventory_Import!$A$1:$AZ$1,0)),""))</f>
        <v/>
      </c>
      <c r="N112" s="15">
        <f>IF(OR(M112="",F112=""),"",M112*F112)</f>
        <v/>
      </c>
    </row>
    <row r="113">
      <c r="A113">
        <f>IF($A$2="","",IFERROR(INDEX(Inventory_Import!$A$1:$AZ$1000,111,MATCH($A$2,Inventory_Import!$A$1:$AZ$1,0)),""))</f>
        <v/>
      </c>
      <c r="B113">
        <f>IF($B$2="","",IFERROR(INDEX(Inventory_Import!$A$1:$AZ$1000,111,MATCH($B$2,Inventory_Import!$A$1:$AZ$1,0)),""))</f>
        <v/>
      </c>
      <c r="C113">
        <f>IF($C$2="","",IFERROR(INDEX(Inventory_Import!$A$1:$AZ$1000,111,MATCH($C$2,Inventory_Import!$A$1:$AZ$1,0)),""))</f>
        <v/>
      </c>
      <c r="D113">
        <f>IF($D$2="","",IFERROR(INDEX(Inventory_Import!$A$1:$AZ$1000,111,MATCH($D$2,Inventory_Import!$A$1:$AZ$1,0)),""))</f>
        <v/>
      </c>
      <c r="E113" s="14">
        <f>IF($E$2="","",IFERROR(INDEX(Inventory_Import!$A$1:$AZ$1000,111,MATCH($E$2,Inventory_Import!$A$1:$AZ$1,0)),""))</f>
        <v/>
      </c>
      <c r="F113" s="15">
        <f>IF($F$2="","",IFERROR(INDEX(Inventory_Import!$A$1:$AZ$1000,111,MATCH($F$2,Inventory_Import!$A$1:$AZ$1,0)),""))</f>
        <v/>
      </c>
      <c r="G113" s="15">
        <f>IF($G$2="","",IFERROR(INDEX(Inventory_Import!$A$1:$AZ$1000,111,MATCH($G$2,Inventory_Import!$A$1:$AZ$1,0)),""))</f>
        <v/>
      </c>
      <c r="H113" s="15">
        <f>IF(OR(F113="",G113=""),"",G113-F113)</f>
        <v/>
      </c>
      <c r="I113" s="15">
        <f>IF(OR(E113="",F113=""),"",E113*F113)</f>
        <v/>
      </c>
      <c r="J113" s="15">
        <f>IF(OR(E113="",G113=""),"",E113*G113)</f>
        <v/>
      </c>
      <c r="K113" s="15">
        <f>IF(OR(E113="",H113=""),"",E113*H113)</f>
        <v/>
      </c>
      <c r="L113" s="15">
        <f>IF(A113="","",IFERROR(VLOOKUP(A113,Impact_List!$A$6:$B$2000,2,FALSE),"Unassigned"))</f>
        <v/>
      </c>
      <c r="M113">
        <f>IF($H$2="","",IFERROR(INDEX(Inventory_Import!$A$1:$AZ$1000,111,MATCH($H$2,Inventory_Import!$A$1:$AZ$1,0)),""))</f>
        <v/>
      </c>
      <c r="N113" s="15">
        <f>IF(OR(M113="",F113=""),"",M113*F113)</f>
        <v/>
      </c>
    </row>
    <row r="114">
      <c r="A114">
        <f>IF($A$2="","",IFERROR(INDEX(Inventory_Import!$A$1:$AZ$1000,112,MATCH($A$2,Inventory_Import!$A$1:$AZ$1,0)),""))</f>
        <v/>
      </c>
      <c r="B114">
        <f>IF($B$2="","",IFERROR(INDEX(Inventory_Import!$A$1:$AZ$1000,112,MATCH($B$2,Inventory_Import!$A$1:$AZ$1,0)),""))</f>
        <v/>
      </c>
      <c r="C114">
        <f>IF($C$2="","",IFERROR(INDEX(Inventory_Import!$A$1:$AZ$1000,112,MATCH($C$2,Inventory_Import!$A$1:$AZ$1,0)),""))</f>
        <v/>
      </c>
      <c r="D114">
        <f>IF($D$2="","",IFERROR(INDEX(Inventory_Import!$A$1:$AZ$1000,112,MATCH($D$2,Inventory_Import!$A$1:$AZ$1,0)),""))</f>
        <v/>
      </c>
      <c r="E114" s="14">
        <f>IF($E$2="","",IFERROR(INDEX(Inventory_Import!$A$1:$AZ$1000,112,MATCH($E$2,Inventory_Import!$A$1:$AZ$1,0)),""))</f>
        <v/>
      </c>
      <c r="F114" s="15">
        <f>IF($F$2="","",IFERROR(INDEX(Inventory_Import!$A$1:$AZ$1000,112,MATCH($F$2,Inventory_Import!$A$1:$AZ$1,0)),""))</f>
        <v/>
      </c>
      <c r="G114" s="15">
        <f>IF($G$2="","",IFERROR(INDEX(Inventory_Import!$A$1:$AZ$1000,112,MATCH($G$2,Inventory_Import!$A$1:$AZ$1,0)),""))</f>
        <v/>
      </c>
      <c r="H114" s="15">
        <f>IF(OR(F114="",G114=""),"",G114-F114)</f>
        <v/>
      </c>
      <c r="I114" s="15">
        <f>IF(OR(E114="",F114=""),"",E114*F114)</f>
        <v/>
      </c>
      <c r="J114" s="15">
        <f>IF(OR(E114="",G114=""),"",E114*G114)</f>
        <v/>
      </c>
      <c r="K114" s="15">
        <f>IF(OR(E114="",H114=""),"",E114*H114)</f>
        <v/>
      </c>
      <c r="L114" s="15">
        <f>IF(A114="","",IFERROR(VLOOKUP(A114,Impact_List!$A$6:$B$2000,2,FALSE),"Unassigned"))</f>
        <v/>
      </c>
      <c r="M114">
        <f>IF($H$2="","",IFERROR(INDEX(Inventory_Import!$A$1:$AZ$1000,112,MATCH($H$2,Inventory_Import!$A$1:$AZ$1,0)),""))</f>
        <v/>
      </c>
      <c r="N114" s="15">
        <f>IF(OR(M114="",F114=""),"",M114*F114)</f>
        <v/>
      </c>
    </row>
    <row r="115">
      <c r="A115">
        <f>IF($A$2="","",IFERROR(INDEX(Inventory_Import!$A$1:$AZ$1000,113,MATCH($A$2,Inventory_Import!$A$1:$AZ$1,0)),""))</f>
        <v/>
      </c>
      <c r="B115">
        <f>IF($B$2="","",IFERROR(INDEX(Inventory_Import!$A$1:$AZ$1000,113,MATCH($B$2,Inventory_Import!$A$1:$AZ$1,0)),""))</f>
        <v/>
      </c>
      <c r="C115">
        <f>IF($C$2="","",IFERROR(INDEX(Inventory_Import!$A$1:$AZ$1000,113,MATCH($C$2,Inventory_Import!$A$1:$AZ$1,0)),""))</f>
        <v/>
      </c>
      <c r="D115">
        <f>IF($D$2="","",IFERROR(INDEX(Inventory_Import!$A$1:$AZ$1000,113,MATCH($D$2,Inventory_Import!$A$1:$AZ$1,0)),""))</f>
        <v/>
      </c>
      <c r="E115" s="14">
        <f>IF($E$2="","",IFERROR(INDEX(Inventory_Import!$A$1:$AZ$1000,113,MATCH($E$2,Inventory_Import!$A$1:$AZ$1,0)),""))</f>
        <v/>
      </c>
      <c r="F115" s="15">
        <f>IF($F$2="","",IFERROR(INDEX(Inventory_Import!$A$1:$AZ$1000,113,MATCH($F$2,Inventory_Import!$A$1:$AZ$1,0)),""))</f>
        <v/>
      </c>
      <c r="G115" s="15">
        <f>IF($G$2="","",IFERROR(INDEX(Inventory_Import!$A$1:$AZ$1000,113,MATCH($G$2,Inventory_Import!$A$1:$AZ$1,0)),""))</f>
        <v/>
      </c>
      <c r="H115" s="15">
        <f>IF(OR(F115="",G115=""),"",G115-F115)</f>
        <v/>
      </c>
      <c r="I115" s="15">
        <f>IF(OR(E115="",F115=""),"",E115*F115)</f>
        <v/>
      </c>
      <c r="J115" s="15">
        <f>IF(OR(E115="",G115=""),"",E115*G115)</f>
        <v/>
      </c>
      <c r="K115" s="15">
        <f>IF(OR(E115="",H115=""),"",E115*H115)</f>
        <v/>
      </c>
      <c r="L115" s="15">
        <f>IF(A115="","",IFERROR(VLOOKUP(A115,Impact_List!$A$6:$B$2000,2,FALSE),"Unassigned"))</f>
        <v/>
      </c>
      <c r="M115">
        <f>IF($H$2="","",IFERROR(INDEX(Inventory_Import!$A$1:$AZ$1000,113,MATCH($H$2,Inventory_Import!$A$1:$AZ$1,0)),""))</f>
        <v/>
      </c>
      <c r="N115" s="15">
        <f>IF(OR(M115="",F115=""),"",M115*F115)</f>
        <v/>
      </c>
    </row>
    <row r="116">
      <c r="A116">
        <f>IF($A$2="","",IFERROR(INDEX(Inventory_Import!$A$1:$AZ$1000,114,MATCH($A$2,Inventory_Import!$A$1:$AZ$1,0)),""))</f>
        <v/>
      </c>
      <c r="B116">
        <f>IF($B$2="","",IFERROR(INDEX(Inventory_Import!$A$1:$AZ$1000,114,MATCH($B$2,Inventory_Import!$A$1:$AZ$1,0)),""))</f>
        <v/>
      </c>
      <c r="C116">
        <f>IF($C$2="","",IFERROR(INDEX(Inventory_Import!$A$1:$AZ$1000,114,MATCH($C$2,Inventory_Import!$A$1:$AZ$1,0)),""))</f>
        <v/>
      </c>
      <c r="D116">
        <f>IF($D$2="","",IFERROR(INDEX(Inventory_Import!$A$1:$AZ$1000,114,MATCH($D$2,Inventory_Import!$A$1:$AZ$1,0)),""))</f>
        <v/>
      </c>
      <c r="E116" s="14">
        <f>IF($E$2="","",IFERROR(INDEX(Inventory_Import!$A$1:$AZ$1000,114,MATCH($E$2,Inventory_Import!$A$1:$AZ$1,0)),""))</f>
        <v/>
      </c>
      <c r="F116" s="15">
        <f>IF($F$2="","",IFERROR(INDEX(Inventory_Import!$A$1:$AZ$1000,114,MATCH($F$2,Inventory_Import!$A$1:$AZ$1,0)),""))</f>
        <v/>
      </c>
      <c r="G116" s="15">
        <f>IF($G$2="","",IFERROR(INDEX(Inventory_Import!$A$1:$AZ$1000,114,MATCH($G$2,Inventory_Import!$A$1:$AZ$1,0)),""))</f>
        <v/>
      </c>
      <c r="H116" s="15">
        <f>IF(OR(F116="",G116=""),"",G116-F116)</f>
        <v/>
      </c>
      <c r="I116" s="15">
        <f>IF(OR(E116="",F116=""),"",E116*F116)</f>
        <v/>
      </c>
      <c r="J116" s="15">
        <f>IF(OR(E116="",G116=""),"",E116*G116)</f>
        <v/>
      </c>
      <c r="K116" s="15">
        <f>IF(OR(E116="",H116=""),"",E116*H116)</f>
        <v/>
      </c>
      <c r="L116" s="15">
        <f>IF(A116="","",IFERROR(VLOOKUP(A116,Impact_List!$A$6:$B$2000,2,FALSE),"Unassigned"))</f>
        <v/>
      </c>
      <c r="M116">
        <f>IF($H$2="","",IFERROR(INDEX(Inventory_Import!$A$1:$AZ$1000,114,MATCH($H$2,Inventory_Import!$A$1:$AZ$1,0)),""))</f>
        <v/>
      </c>
      <c r="N116" s="15">
        <f>IF(OR(M116="",F116=""),"",M116*F116)</f>
        <v/>
      </c>
    </row>
    <row r="117">
      <c r="A117">
        <f>IF($A$2="","",IFERROR(INDEX(Inventory_Import!$A$1:$AZ$1000,115,MATCH($A$2,Inventory_Import!$A$1:$AZ$1,0)),""))</f>
        <v/>
      </c>
      <c r="B117">
        <f>IF($B$2="","",IFERROR(INDEX(Inventory_Import!$A$1:$AZ$1000,115,MATCH($B$2,Inventory_Import!$A$1:$AZ$1,0)),""))</f>
        <v/>
      </c>
      <c r="C117">
        <f>IF($C$2="","",IFERROR(INDEX(Inventory_Import!$A$1:$AZ$1000,115,MATCH($C$2,Inventory_Import!$A$1:$AZ$1,0)),""))</f>
        <v/>
      </c>
      <c r="D117">
        <f>IF($D$2="","",IFERROR(INDEX(Inventory_Import!$A$1:$AZ$1000,115,MATCH($D$2,Inventory_Import!$A$1:$AZ$1,0)),""))</f>
        <v/>
      </c>
      <c r="E117" s="14">
        <f>IF($E$2="","",IFERROR(INDEX(Inventory_Import!$A$1:$AZ$1000,115,MATCH($E$2,Inventory_Import!$A$1:$AZ$1,0)),""))</f>
        <v/>
      </c>
      <c r="F117" s="15">
        <f>IF($F$2="","",IFERROR(INDEX(Inventory_Import!$A$1:$AZ$1000,115,MATCH($F$2,Inventory_Import!$A$1:$AZ$1,0)),""))</f>
        <v/>
      </c>
      <c r="G117" s="15">
        <f>IF($G$2="","",IFERROR(INDEX(Inventory_Import!$A$1:$AZ$1000,115,MATCH($G$2,Inventory_Import!$A$1:$AZ$1,0)),""))</f>
        <v/>
      </c>
      <c r="H117" s="15">
        <f>IF(OR(F117="",G117=""),"",G117-F117)</f>
        <v/>
      </c>
      <c r="I117" s="15">
        <f>IF(OR(E117="",F117=""),"",E117*F117)</f>
        <v/>
      </c>
      <c r="J117" s="15">
        <f>IF(OR(E117="",G117=""),"",E117*G117)</f>
        <v/>
      </c>
      <c r="K117" s="15">
        <f>IF(OR(E117="",H117=""),"",E117*H117)</f>
        <v/>
      </c>
      <c r="L117" s="15">
        <f>IF(A117="","",IFERROR(VLOOKUP(A117,Impact_List!$A$6:$B$2000,2,FALSE),"Unassigned"))</f>
        <v/>
      </c>
      <c r="M117">
        <f>IF($H$2="","",IFERROR(INDEX(Inventory_Import!$A$1:$AZ$1000,115,MATCH($H$2,Inventory_Import!$A$1:$AZ$1,0)),""))</f>
        <v/>
      </c>
      <c r="N117" s="15">
        <f>IF(OR(M117="",F117=""),"",M117*F117)</f>
        <v/>
      </c>
    </row>
    <row r="118">
      <c r="A118">
        <f>IF($A$2="","",IFERROR(INDEX(Inventory_Import!$A$1:$AZ$1000,116,MATCH($A$2,Inventory_Import!$A$1:$AZ$1,0)),""))</f>
        <v/>
      </c>
      <c r="B118">
        <f>IF($B$2="","",IFERROR(INDEX(Inventory_Import!$A$1:$AZ$1000,116,MATCH($B$2,Inventory_Import!$A$1:$AZ$1,0)),""))</f>
        <v/>
      </c>
      <c r="C118">
        <f>IF($C$2="","",IFERROR(INDEX(Inventory_Import!$A$1:$AZ$1000,116,MATCH($C$2,Inventory_Import!$A$1:$AZ$1,0)),""))</f>
        <v/>
      </c>
      <c r="D118">
        <f>IF($D$2="","",IFERROR(INDEX(Inventory_Import!$A$1:$AZ$1000,116,MATCH($D$2,Inventory_Import!$A$1:$AZ$1,0)),""))</f>
        <v/>
      </c>
      <c r="E118" s="14">
        <f>IF($E$2="","",IFERROR(INDEX(Inventory_Import!$A$1:$AZ$1000,116,MATCH($E$2,Inventory_Import!$A$1:$AZ$1,0)),""))</f>
        <v/>
      </c>
      <c r="F118" s="15">
        <f>IF($F$2="","",IFERROR(INDEX(Inventory_Import!$A$1:$AZ$1000,116,MATCH($F$2,Inventory_Import!$A$1:$AZ$1,0)),""))</f>
        <v/>
      </c>
      <c r="G118" s="15">
        <f>IF($G$2="","",IFERROR(INDEX(Inventory_Import!$A$1:$AZ$1000,116,MATCH($G$2,Inventory_Import!$A$1:$AZ$1,0)),""))</f>
        <v/>
      </c>
      <c r="H118" s="15">
        <f>IF(OR(F118="",G118=""),"",G118-F118)</f>
        <v/>
      </c>
      <c r="I118" s="15">
        <f>IF(OR(E118="",F118=""),"",E118*F118)</f>
        <v/>
      </c>
      <c r="J118" s="15">
        <f>IF(OR(E118="",G118=""),"",E118*G118)</f>
        <v/>
      </c>
      <c r="K118" s="15">
        <f>IF(OR(E118="",H118=""),"",E118*H118)</f>
        <v/>
      </c>
      <c r="L118" s="15">
        <f>IF(A118="","",IFERROR(VLOOKUP(A118,Impact_List!$A$6:$B$2000,2,FALSE),"Unassigned"))</f>
        <v/>
      </c>
      <c r="M118">
        <f>IF($H$2="","",IFERROR(INDEX(Inventory_Import!$A$1:$AZ$1000,116,MATCH($H$2,Inventory_Import!$A$1:$AZ$1,0)),""))</f>
        <v/>
      </c>
      <c r="N118" s="15">
        <f>IF(OR(M118="",F118=""),"",M118*F118)</f>
        <v/>
      </c>
    </row>
    <row r="119">
      <c r="A119">
        <f>IF($A$2="","",IFERROR(INDEX(Inventory_Import!$A$1:$AZ$1000,117,MATCH($A$2,Inventory_Import!$A$1:$AZ$1,0)),""))</f>
        <v/>
      </c>
      <c r="B119">
        <f>IF($B$2="","",IFERROR(INDEX(Inventory_Import!$A$1:$AZ$1000,117,MATCH($B$2,Inventory_Import!$A$1:$AZ$1,0)),""))</f>
        <v/>
      </c>
      <c r="C119">
        <f>IF($C$2="","",IFERROR(INDEX(Inventory_Import!$A$1:$AZ$1000,117,MATCH($C$2,Inventory_Import!$A$1:$AZ$1,0)),""))</f>
        <v/>
      </c>
      <c r="D119">
        <f>IF($D$2="","",IFERROR(INDEX(Inventory_Import!$A$1:$AZ$1000,117,MATCH($D$2,Inventory_Import!$A$1:$AZ$1,0)),""))</f>
        <v/>
      </c>
      <c r="E119" s="14">
        <f>IF($E$2="","",IFERROR(INDEX(Inventory_Import!$A$1:$AZ$1000,117,MATCH($E$2,Inventory_Import!$A$1:$AZ$1,0)),""))</f>
        <v/>
      </c>
      <c r="F119" s="15">
        <f>IF($F$2="","",IFERROR(INDEX(Inventory_Import!$A$1:$AZ$1000,117,MATCH($F$2,Inventory_Import!$A$1:$AZ$1,0)),""))</f>
        <v/>
      </c>
      <c r="G119" s="15">
        <f>IF($G$2="","",IFERROR(INDEX(Inventory_Import!$A$1:$AZ$1000,117,MATCH($G$2,Inventory_Import!$A$1:$AZ$1,0)),""))</f>
        <v/>
      </c>
      <c r="H119" s="15">
        <f>IF(OR(F119="",G119=""),"",G119-F119)</f>
        <v/>
      </c>
      <c r="I119" s="15">
        <f>IF(OR(E119="",F119=""),"",E119*F119)</f>
        <v/>
      </c>
      <c r="J119" s="15">
        <f>IF(OR(E119="",G119=""),"",E119*G119)</f>
        <v/>
      </c>
      <c r="K119" s="15">
        <f>IF(OR(E119="",H119=""),"",E119*H119)</f>
        <v/>
      </c>
      <c r="L119" s="15">
        <f>IF(A119="","",IFERROR(VLOOKUP(A119,Impact_List!$A$6:$B$2000,2,FALSE),"Unassigned"))</f>
        <v/>
      </c>
      <c r="M119">
        <f>IF($H$2="","",IFERROR(INDEX(Inventory_Import!$A$1:$AZ$1000,117,MATCH($H$2,Inventory_Import!$A$1:$AZ$1,0)),""))</f>
        <v/>
      </c>
      <c r="N119" s="15">
        <f>IF(OR(M119="",F119=""),"",M119*F119)</f>
        <v/>
      </c>
    </row>
    <row r="120">
      <c r="A120">
        <f>IF($A$2="","",IFERROR(INDEX(Inventory_Import!$A$1:$AZ$1000,118,MATCH($A$2,Inventory_Import!$A$1:$AZ$1,0)),""))</f>
        <v/>
      </c>
      <c r="B120">
        <f>IF($B$2="","",IFERROR(INDEX(Inventory_Import!$A$1:$AZ$1000,118,MATCH($B$2,Inventory_Import!$A$1:$AZ$1,0)),""))</f>
        <v/>
      </c>
      <c r="C120">
        <f>IF($C$2="","",IFERROR(INDEX(Inventory_Import!$A$1:$AZ$1000,118,MATCH($C$2,Inventory_Import!$A$1:$AZ$1,0)),""))</f>
        <v/>
      </c>
      <c r="D120">
        <f>IF($D$2="","",IFERROR(INDEX(Inventory_Import!$A$1:$AZ$1000,118,MATCH($D$2,Inventory_Import!$A$1:$AZ$1,0)),""))</f>
        <v/>
      </c>
      <c r="E120" s="14">
        <f>IF($E$2="","",IFERROR(INDEX(Inventory_Import!$A$1:$AZ$1000,118,MATCH($E$2,Inventory_Import!$A$1:$AZ$1,0)),""))</f>
        <v/>
      </c>
      <c r="F120" s="15">
        <f>IF($F$2="","",IFERROR(INDEX(Inventory_Import!$A$1:$AZ$1000,118,MATCH($F$2,Inventory_Import!$A$1:$AZ$1,0)),""))</f>
        <v/>
      </c>
      <c r="G120" s="15">
        <f>IF($G$2="","",IFERROR(INDEX(Inventory_Import!$A$1:$AZ$1000,118,MATCH($G$2,Inventory_Import!$A$1:$AZ$1,0)),""))</f>
        <v/>
      </c>
      <c r="H120" s="15">
        <f>IF(OR(F120="",G120=""),"",G120-F120)</f>
        <v/>
      </c>
      <c r="I120" s="15">
        <f>IF(OR(E120="",F120=""),"",E120*F120)</f>
        <v/>
      </c>
      <c r="J120" s="15">
        <f>IF(OR(E120="",G120=""),"",E120*G120)</f>
        <v/>
      </c>
      <c r="K120" s="15">
        <f>IF(OR(E120="",H120=""),"",E120*H120)</f>
        <v/>
      </c>
      <c r="L120" s="15">
        <f>IF(A120="","",IFERROR(VLOOKUP(A120,Impact_List!$A$6:$B$2000,2,FALSE),"Unassigned"))</f>
        <v/>
      </c>
      <c r="M120">
        <f>IF($H$2="","",IFERROR(INDEX(Inventory_Import!$A$1:$AZ$1000,118,MATCH($H$2,Inventory_Import!$A$1:$AZ$1,0)),""))</f>
        <v/>
      </c>
      <c r="N120" s="15">
        <f>IF(OR(M120="",F120=""),"",M120*F120)</f>
        <v/>
      </c>
    </row>
    <row r="121">
      <c r="A121">
        <f>IF($A$2="","",IFERROR(INDEX(Inventory_Import!$A$1:$AZ$1000,119,MATCH($A$2,Inventory_Import!$A$1:$AZ$1,0)),""))</f>
        <v/>
      </c>
      <c r="B121">
        <f>IF($B$2="","",IFERROR(INDEX(Inventory_Import!$A$1:$AZ$1000,119,MATCH($B$2,Inventory_Import!$A$1:$AZ$1,0)),""))</f>
        <v/>
      </c>
      <c r="C121">
        <f>IF($C$2="","",IFERROR(INDEX(Inventory_Import!$A$1:$AZ$1000,119,MATCH($C$2,Inventory_Import!$A$1:$AZ$1,0)),""))</f>
        <v/>
      </c>
      <c r="D121">
        <f>IF($D$2="","",IFERROR(INDEX(Inventory_Import!$A$1:$AZ$1000,119,MATCH($D$2,Inventory_Import!$A$1:$AZ$1,0)),""))</f>
        <v/>
      </c>
      <c r="E121" s="14">
        <f>IF($E$2="","",IFERROR(INDEX(Inventory_Import!$A$1:$AZ$1000,119,MATCH($E$2,Inventory_Import!$A$1:$AZ$1,0)),""))</f>
        <v/>
      </c>
      <c r="F121" s="15">
        <f>IF($F$2="","",IFERROR(INDEX(Inventory_Import!$A$1:$AZ$1000,119,MATCH($F$2,Inventory_Import!$A$1:$AZ$1,0)),""))</f>
        <v/>
      </c>
      <c r="G121" s="15">
        <f>IF($G$2="","",IFERROR(INDEX(Inventory_Import!$A$1:$AZ$1000,119,MATCH($G$2,Inventory_Import!$A$1:$AZ$1,0)),""))</f>
        <v/>
      </c>
      <c r="H121" s="15">
        <f>IF(OR(F121="",G121=""),"",G121-F121)</f>
        <v/>
      </c>
      <c r="I121" s="15">
        <f>IF(OR(E121="",F121=""),"",E121*F121)</f>
        <v/>
      </c>
      <c r="J121" s="15">
        <f>IF(OR(E121="",G121=""),"",E121*G121)</f>
        <v/>
      </c>
      <c r="K121" s="15">
        <f>IF(OR(E121="",H121=""),"",E121*H121)</f>
        <v/>
      </c>
      <c r="L121" s="15">
        <f>IF(A121="","",IFERROR(VLOOKUP(A121,Impact_List!$A$6:$B$2000,2,FALSE),"Unassigned"))</f>
        <v/>
      </c>
      <c r="M121">
        <f>IF($H$2="","",IFERROR(INDEX(Inventory_Import!$A$1:$AZ$1000,119,MATCH($H$2,Inventory_Import!$A$1:$AZ$1,0)),""))</f>
        <v/>
      </c>
      <c r="N121" s="15">
        <f>IF(OR(M121="",F121=""),"",M121*F121)</f>
        <v/>
      </c>
    </row>
    <row r="122">
      <c r="A122">
        <f>IF($A$2="","",IFERROR(INDEX(Inventory_Import!$A$1:$AZ$1000,120,MATCH($A$2,Inventory_Import!$A$1:$AZ$1,0)),""))</f>
        <v/>
      </c>
      <c r="B122">
        <f>IF($B$2="","",IFERROR(INDEX(Inventory_Import!$A$1:$AZ$1000,120,MATCH($B$2,Inventory_Import!$A$1:$AZ$1,0)),""))</f>
        <v/>
      </c>
      <c r="C122">
        <f>IF($C$2="","",IFERROR(INDEX(Inventory_Import!$A$1:$AZ$1000,120,MATCH($C$2,Inventory_Import!$A$1:$AZ$1,0)),""))</f>
        <v/>
      </c>
      <c r="D122">
        <f>IF($D$2="","",IFERROR(INDEX(Inventory_Import!$A$1:$AZ$1000,120,MATCH($D$2,Inventory_Import!$A$1:$AZ$1,0)),""))</f>
        <v/>
      </c>
      <c r="E122" s="14">
        <f>IF($E$2="","",IFERROR(INDEX(Inventory_Import!$A$1:$AZ$1000,120,MATCH($E$2,Inventory_Import!$A$1:$AZ$1,0)),""))</f>
        <v/>
      </c>
      <c r="F122" s="15">
        <f>IF($F$2="","",IFERROR(INDEX(Inventory_Import!$A$1:$AZ$1000,120,MATCH($F$2,Inventory_Import!$A$1:$AZ$1,0)),""))</f>
        <v/>
      </c>
      <c r="G122" s="15">
        <f>IF($G$2="","",IFERROR(INDEX(Inventory_Import!$A$1:$AZ$1000,120,MATCH($G$2,Inventory_Import!$A$1:$AZ$1,0)),""))</f>
        <v/>
      </c>
      <c r="H122" s="15">
        <f>IF(OR(F122="",G122=""),"",G122-F122)</f>
        <v/>
      </c>
      <c r="I122" s="15">
        <f>IF(OR(E122="",F122=""),"",E122*F122)</f>
        <v/>
      </c>
      <c r="J122" s="15">
        <f>IF(OR(E122="",G122=""),"",E122*G122)</f>
        <v/>
      </c>
      <c r="K122" s="15">
        <f>IF(OR(E122="",H122=""),"",E122*H122)</f>
        <v/>
      </c>
      <c r="L122" s="15">
        <f>IF(A122="","",IFERROR(VLOOKUP(A122,Impact_List!$A$6:$B$2000,2,FALSE),"Unassigned"))</f>
        <v/>
      </c>
      <c r="M122">
        <f>IF($H$2="","",IFERROR(INDEX(Inventory_Import!$A$1:$AZ$1000,120,MATCH($H$2,Inventory_Import!$A$1:$AZ$1,0)),""))</f>
        <v/>
      </c>
      <c r="N122" s="15">
        <f>IF(OR(M122="",F122=""),"",M122*F122)</f>
        <v/>
      </c>
    </row>
    <row r="123">
      <c r="A123">
        <f>IF($A$2="","",IFERROR(INDEX(Inventory_Import!$A$1:$AZ$1000,121,MATCH($A$2,Inventory_Import!$A$1:$AZ$1,0)),""))</f>
        <v/>
      </c>
      <c r="B123">
        <f>IF($B$2="","",IFERROR(INDEX(Inventory_Import!$A$1:$AZ$1000,121,MATCH($B$2,Inventory_Import!$A$1:$AZ$1,0)),""))</f>
        <v/>
      </c>
      <c r="C123">
        <f>IF($C$2="","",IFERROR(INDEX(Inventory_Import!$A$1:$AZ$1000,121,MATCH($C$2,Inventory_Import!$A$1:$AZ$1,0)),""))</f>
        <v/>
      </c>
      <c r="D123">
        <f>IF($D$2="","",IFERROR(INDEX(Inventory_Import!$A$1:$AZ$1000,121,MATCH($D$2,Inventory_Import!$A$1:$AZ$1,0)),""))</f>
        <v/>
      </c>
      <c r="E123" s="14">
        <f>IF($E$2="","",IFERROR(INDEX(Inventory_Import!$A$1:$AZ$1000,121,MATCH($E$2,Inventory_Import!$A$1:$AZ$1,0)),""))</f>
        <v/>
      </c>
      <c r="F123" s="15">
        <f>IF($F$2="","",IFERROR(INDEX(Inventory_Import!$A$1:$AZ$1000,121,MATCH($F$2,Inventory_Import!$A$1:$AZ$1,0)),""))</f>
        <v/>
      </c>
      <c r="G123" s="15">
        <f>IF($G$2="","",IFERROR(INDEX(Inventory_Import!$A$1:$AZ$1000,121,MATCH($G$2,Inventory_Import!$A$1:$AZ$1,0)),""))</f>
        <v/>
      </c>
      <c r="H123" s="15">
        <f>IF(OR(F123="",G123=""),"",G123-F123)</f>
        <v/>
      </c>
      <c r="I123" s="15">
        <f>IF(OR(E123="",F123=""),"",E123*F123)</f>
        <v/>
      </c>
      <c r="J123" s="15">
        <f>IF(OR(E123="",G123=""),"",E123*G123)</f>
        <v/>
      </c>
      <c r="K123" s="15">
        <f>IF(OR(E123="",H123=""),"",E123*H123)</f>
        <v/>
      </c>
      <c r="L123" s="15">
        <f>IF(A123="","",IFERROR(VLOOKUP(A123,Impact_List!$A$6:$B$2000,2,FALSE),"Unassigned"))</f>
        <v/>
      </c>
      <c r="M123">
        <f>IF($H$2="","",IFERROR(INDEX(Inventory_Import!$A$1:$AZ$1000,121,MATCH($H$2,Inventory_Import!$A$1:$AZ$1,0)),""))</f>
        <v/>
      </c>
      <c r="N123" s="15">
        <f>IF(OR(M123="",F123=""),"",M123*F123)</f>
        <v/>
      </c>
    </row>
    <row r="124">
      <c r="A124">
        <f>IF($A$2="","",IFERROR(INDEX(Inventory_Import!$A$1:$AZ$1000,122,MATCH($A$2,Inventory_Import!$A$1:$AZ$1,0)),""))</f>
        <v/>
      </c>
      <c r="B124">
        <f>IF($B$2="","",IFERROR(INDEX(Inventory_Import!$A$1:$AZ$1000,122,MATCH($B$2,Inventory_Import!$A$1:$AZ$1,0)),""))</f>
        <v/>
      </c>
      <c r="C124">
        <f>IF($C$2="","",IFERROR(INDEX(Inventory_Import!$A$1:$AZ$1000,122,MATCH($C$2,Inventory_Import!$A$1:$AZ$1,0)),""))</f>
        <v/>
      </c>
      <c r="D124">
        <f>IF($D$2="","",IFERROR(INDEX(Inventory_Import!$A$1:$AZ$1000,122,MATCH($D$2,Inventory_Import!$A$1:$AZ$1,0)),""))</f>
        <v/>
      </c>
      <c r="E124" s="14">
        <f>IF($E$2="","",IFERROR(INDEX(Inventory_Import!$A$1:$AZ$1000,122,MATCH($E$2,Inventory_Import!$A$1:$AZ$1,0)),""))</f>
        <v/>
      </c>
      <c r="F124" s="15">
        <f>IF($F$2="","",IFERROR(INDEX(Inventory_Import!$A$1:$AZ$1000,122,MATCH($F$2,Inventory_Import!$A$1:$AZ$1,0)),""))</f>
        <v/>
      </c>
      <c r="G124" s="15">
        <f>IF($G$2="","",IFERROR(INDEX(Inventory_Import!$A$1:$AZ$1000,122,MATCH($G$2,Inventory_Import!$A$1:$AZ$1,0)),""))</f>
        <v/>
      </c>
      <c r="H124" s="15">
        <f>IF(OR(F124="",G124=""),"",G124-F124)</f>
        <v/>
      </c>
      <c r="I124" s="15">
        <f>IF(OR(E124="",F124=""),"",E124*F124)</f>
        <v/>
      </c>
      <c r="J124" s="15">
        <f>IF(OR(E124="",G124=""),"",E124*G124)</f>
        <v/>
      </c>
      <c r="K124" s="15">
        <f>IF(OR(E124="",H124=""),"",E124*H124)</f>
        <v/>
      </c>
      <c r="L124" s="15">
        <f>IF(A124="","",IFERROR(VLOOKUP(A124,Impact_List!$A$6:$B$2000,2,FALSE),"Unassigned"))</f>
        <v/>
      </c>
      <c r="M124">
        <f>IF($H$2="","",IFERROR(INDEX(Inventory_Import!$A$1:$AZ$1000,122,MATCH($H$2,Inventory_Import!$A$1:$AZ$1,0)),""))</f>
        <v/>
      </c>
      <c r="N124" s="15">
        <f>IF(OR(M124="",F124=""),"",M124*F124)</f>
        <v/>
      </c>
    </row>
    <row r="125">
      <c r="A125">
        <f>IF($A$2="","",IFERROR(INDEX(Inventory_Import!$A$1:$AZ$1000,123,MATCH($A$2,Inventory_Import!$A$1:$AZ$1,0)),""))</f>
        <v/>
      </c>
      <c r="B125">
        <f>IF($B$2="","",IFERROR(INDEX(Inventory_Import!$A$1:$AZ$1000,123,MATCH($B$2,Inventory_Import!$A$1:$AZ$1,0)),""))</f>
        <v/>
      </c>
      <c r="C125">
        <f>IF($C$2="","",IFERROR(INDEX(Inventory_Import!$A$1:$AZ$1000,123,MATCH($C$2,Inventory_Import!$A$1:$AZ$1,0)),""))</f>
        <v/>
      </c>
      <c r="D125">
        <f>IF($D$2="","",IFERROR(INDEX(Inventory_Import!$A$1:$AZ$1000,123,MATCH($D$2,Inventory_Import!$A$1:$AZ$1,0)),""))</f>
        <v/>
      </c>
      <c r="E125" s="14">
        <f>IF($E$2="","",IFERROR(INDEX(Inventory_Import!$A$1:$AZ$1000,123,MATCH($E$2,Inventory_Import!$A$1:$AZ$1,0)),""))</f>
        <v/>
      </c>
      <c r="F125" s="15">
        <f>IF($F$2="","",IFERROR(INDEX(Inventory_Import!$A$1:$AZ$1000,123,MATCH($F$2,Inventory_Import!$A$1:$AZ$1,0)),""))</f>
        <v/>
      </c>
      <c r="G125" s="15">
        <f>IF($G$2="","",IFERROR(INDEX(Inventory_Import!$A$1:$AZ$1000,123,MATCH($G$2,Inventory_Import!$A$1:$AZ$1,0)),""))</f>
        <v/>
      </c>
      <c r="H125" s="15">
        <f>IF(OR(F125="",G125=""),"",G125-F125)</f>
        <v/>
      </c>
      <c r="I125" s="15">
        <f>IF(OR(E125="",F125=""),"",E125*F125)</f>
        <v/>
      </c>
      <c r="J125" s="15">
        <f>IF(OR(E125="",G125=""),"",E125*G125)</f>
        <v/>
      </c>
      <c r="K125" s="15">
        <f>IF(OR(E125="",H125=""),"",E125*H125)</f>
        <v/>
      </c>
      <c r="L125" s="15">
        <f>IF(A125="","",IFERROR(VLOOKUP(A125,Impact_List!$A$6:$B$2000,2,FALSE),"Unassigned"))</f>
        <v/>
      </c>
      <c r="M125">
        <f>IF($H$2="","",IFERROR(INDEX(Inventory_Import!$A$1:$AZ$1000,123,MATCH($H$2,Inventory_Import!$A$1:$AZ$1,0)),""))</f>
        <v/>
      </c>
      <c r="N125" s="15">
        <f>IF(OR(M125="",F125=""),"",M125*F125)</f>
        <v/>
      </c>
    </row>
    <row r="126">
      <c r="A126">
        <f>IF($A$2="","",IFERROR(INDEX(Inventory_Import!$A$1:$AZ$1000,124,MATCH($A$2,Inventory_Import!$A$1:$AZ$1,0)),""))</f>
        <v/>
      </c>
      <c r="B126">
        <f>IF($B$2="","",IFERROR(INDEX(Inventory_Import!$A$1:$AZ$1000,124,MATCH($B$2,Inventory_Import!$A$1:$AZ$1,0)),""))</f>
        <v/>
      </c>
      <c r="C126">
        <f>IF($C$2="","",IFERROR(INDEX(Inventory_Import!$A$1:$AZ$1000,124,MATCH($C$2,Inventory_Import!$A$1:$AZ$1,0)),""))</f>
        <v/>
      </c>
      <c r="D126">
        <f>IF($D$2="","",IFERROR(INDEX(Inventory_Import!$A$1:$AZ$1000,124,MATCH($D$2,Inventory_Import!$A$1:$AZ$1,0)),""))</f>
        <v/>
      </c>
      <c r="E126" s="14">
        <f>IF($E$2="","",IFERROR(INDEX(Inventory_Import!$A$1:$AZ$1000,124,MATCH($E$2,Inventory_Import!$A$1:$AZ$1,0)),""))</f>
        <v/>
      </c>
      <c r="F126" s="15">
        <f>IF($F$2="","",IFERROR(INDEX(Inventory_Import!$A$1:$AZ$1000,124,MATCH($F$2,Inventory_Import!$A$1:$AZ$1,0)),""))</f>
        <v/>
      </c>
      <c r="G126" s="15">
        <f>IF($G$2="","",IFERROR(INDEX(Inventory_Import!$A$1:$AZ$1000,124,MATCH($G$2,Inventory_Import!$A$1:$AZ$1,0)),""))</f>
        <v/>
      </c>
      <c r="H126" s="15">
        <f>IF(OR(F126="",G126=""),"",G126-F126)</f>
        <v/>
      </c>
      <c r="I126" s="15">
        <f>IF(OR(E126="",F126=""),"",E126*F126)</f>
        <v/>
      </c>
      <c r="J126" s="15">
        <f>IF(OR(E126="",G126=""),"",E126*G126)</f>
        <v/>
      </c>
      <c r="K126" s="15">
        <f>IF(OR(E126="",H126=""),"",E126*H126)</f>
        <v/>
      </c>
      <c r="L126" s="15">
        <f>IF(A126="","",IFERROR(VLOOKUP(A126,Impact_List!$A$6:$B$2000,2,FALSE),"Unassigned"))</f>
        <v/>
      </c>
      <c r="M126">
        <f>IF($H$2="","",IFERROR(INDEX(Inventory_Import!$A$1:$AZ$1000,124,MATCH($H$2,Inventory_Import!$A$1:$AZ$1,0)),""))</f>
        <v/>
      </c>
      <c r="N126" s="15">
        <f>IF(OR(M126="",F126=""),"",M126*F126)</f>
        <v/>
      </c>
    </row>
    <row r="127">
      <c r="A127">
        <f>IF($A$2="","",IFERROR(INDEX(Inventory_Import!$A$1:$AZ$1000,125,MATCH($A$2,Inventory_Import!$A$1:$AZ$1,0)),""))</f>
        <v/>
      </c>
      <c r="B127">
        <f>IF($B$2="","",IFERROR(INDEX(Inventory_Import!$A$1:$AZ$1000,125,MATCH($B$2,Inventory_Import!$A$1:$AZ$1,0)),""))</f>
        <v/>
      </c>
      <c r="C127">
        <f>IF($C$2="","",IFERROR(INDEX(Inventory_Import!$A$1:$AZ$1000,125,MATCH($C$2,Inventory_Import!$A$1:$AZ$1,0)),""))</f>
        <v/>
      </c>
      <c r="D127">
        <f>IF($D$2="","",IFERROR(INDEX(Inventory_Import!$A$1:$AZ$1000,125,MATCH($D$2,Inventory_Import!$A$1:$AZ$1,0)),""))</f>
        <v/>
      </c>
      <c r="E127" s="14">
        <f>IF($E$2="","",IFERROR(INDEX(Inventory_Import!$A$1:$AZ$1000,125,MATCH($E$2,Inventory_Import!$A$1:$AZ$1,0)),""))</f>
        <v/>
      </c>
      <c r="F127" s="15">
        <f>IF($F$2="","",IFERROR(INDEX(Inventory_Import!$A$1:$AZ$1000,125,MATCH($F$2,Inventory_Import!$A$1:$AZ$1,0)),""))</f>
        <v/>
      </c>
      <c r="G127" s="15">
        <f>IF($G$2="","",IFERROR(INDEX(Inventory_Import!$A$1:$AZ$1000,125,MATCH($G$2,Inventory_Import!$A$1:$AZ$1,0)),""))</f>
        <v/>
      </c>
      <c r="H127" s="15">
        <f>IF(OR(F127="",G127=""),"",G127-F127)</f>
        <v/>
      </c>
      <c r="I127" s="15">
        <f>IF(OR(E127="",F127=""),"",E127*F127)</f>
        <v/>
      </c>
      <c r="J127" s="15">
        <f>IF(OR(E127="",G127=""),"",E127*G127)</f>
        <v/>
      </c>
      <c r="K127" s="15">
        <f>IF(OR(E127="",H127=""),"",E127*H127)</f>
        <v/>
      </c>
      <c r="L127" s="15">
        <f>IF(A127="","",IFERROR(VLOOKUP(A127,Impact_List!$A$6:$B$2000,2,FALSE),"Unassigned"))</f>
        <v/>
      </c>
      <c r="M127">
        <f>IF($H$2="","",IFERROR(INDEX(Inventory_Import!$A$1:$AZ$1000,125,MATCH($H$2,Inventory_Import!$A$1:$AZ$1,0)),""))</f>
        <v/>
      </c>
      <c r="N127" s="15">
        <f>IF(OR(M127="",F127=""),"",M127*F127)</f>
        <v/>
      </c>
    </row>
    <row r="128">
      <c r="A128">
        <f>IF($A$2="","",IFERROR(INDEX(Inventory_Import!$A$1:$AZ$1000,126,MATCH($A$2,Inventory_Import!$A$1:$AZ$1,0)),""))</f>
        <v/>
      </c>
      <c r="B128">
        <f>IF($B$2="","",IFERROR(INDEX(Inventory_Import!$A$1:$AZ$1000,126,MATCH($B$2,Inventory_Import!$A$1:$AZ$1,0)),""))</f>
        <v/>
      </c>
      <c r="C128">
        <f>IF($C$2="","",IFERROR(INDEX(Inventory_Import!$A$1:$AZ$1000,126,MATCH($C$2,Inventory_Import!$A$1:$AZ$1,0)),""))</f>
        <v/>
      </c>
      <c r="D128">
        <f>IF($D$2="","",IFERROR(INDEX(Inventory_Import!$A$1:$AZ$1000,126,MATCH($D$2,Inventory_Import!$A$1:$AZ$1,0)),""))</f>
        <v/>
      </c>
      <c r="E128" s="14">
        <f>IF($E$2="","",IFERROR(INDEX(Inventory_Import!$A$1:$AZ$1000,126,MATCH($E$2,Inventory_Import!$A$1:$AZ$1,0)),""))</f>
        <v/>
      </c>
      <c r="F128" s="15">
        <f>IF($F$2="","",IFERROR(INDEX(Inventory_Import!$A$1:$AZ$1000,126,MATCH($F$2,Inventory_Import!$A$1:$AZ$1,0)),""))</f>
        <v/>
      </c>
      <c r="G128" s="15">
        <f>IF($G$2="","",IFERROR(INDEX(Inventory_Import!$A$1:$AZ$1000,126,MATCH($G$2,Inventory_Import!$A$1:$AZ$1,0)),""))</f>
        <v/>
      </c>
      <c r="H128" s="15">
        <f>IF(OR(F128="",G128=""),"",G128-F128)</f>
        <v/>
      </c>
      <c r="I128" s="15">
        <f>IF(OR(E128="",F128=""),"",E128*F128)</f>
        <v/>
      </c>
      <c r="J128" s="15">
        <f>IF(OR(E128="",G128=""),"",E128*G128)</f>
        <v/>
      </c>
      <c r="K128" s="15">
        <f>IF(OR(E128="",H128=""),"",E128*H128)</f>
        <v/>
      </c>
      <c r="L128" s="15">
        <f>IF(A128="","",IFERROR(VLOOKUP(A128,Impact_List!$A$6:$B$2000,2,FALSE),"Unassigned"))</f>
        <v/>
      </c>
      <c r="M128">
        <f>IF($H$2="","",IFERROR(INDEX(Inventory_Import!$A$1:$AZ$1000,126,MATCH($H$2,Inventory_Import!$A$1:$AZ$1,0)),""))</f>
        <v/>
      </c>
      <c r="N128" s="15">
        <f>IF(OR(M128="",F128=""),"",M128*F128)</f>
        <v/>
      </c>
    </row>
    <row r="129">
      <c r="A129">
        <f>IF($A$2="","",IFERROR(INDEX(Inventory_Import!$A$1:$AZ$1000,127,MATCH($A$2,Inventory_Import!$A$1:$AZ$1,0)),""))</f>
        <v/>
      </c>
      <c r="B129">
        <f>IF($B$2="","",IFERROR(INDEX(Inventory_Import!$A$1:$AZ$1000,127,MATCH($B$2,Inventory_Import!$A$1:$AZ$1,0)),""))</f>
        <v/>
      </c>
      <c r="C129">
        <f>IF($C$2="","",IFERROR(INDEX(Inventory_Import!$A$1:$AZ$1000,127,MATCH($C$2,Inventory_Import!$A$1:$AZ$1,0)),""))</f>
        <v/>
      </c>
      <c r="D129">
        <f>IF($D$2="","",IFERROR(INDEX(Inventory_Import!$A$1:$AZ$1000,127,MATCH($D$2,Inventory_Import!$A$1:$AZ$1,0)),""))</f>
        <v/>
      </c>
      <c r="E129" s="14">
        <f>IF($E$2="","",IFERROR(INDEX(Inventory_Import!$A$1:$AZ$1000,127,MATCH($E$2,Inventory_Import!$A$1:$AZ$1,0)),""))</f>
        <v/>
      </c>
      <c r="F129" s="15">
        <f>IF($F$2="","",IFERROR(INDEX(Inventory_Import!$A$1:$AZ$1000,127,MATCH($F$2,Inventory_Import!$A$1:$AZ$1,0)),""))</f>
        <v/>
      </c>
      <c r="G129" s="15">
        <f>IF($G$2="","",IFERROR(INDEX(Inventory_Import!$A$1:$AZ$1000,127,MATCH($G$2,Inventory_Import!$A$1:$AZ$1,0)),""))</f>
        <v/>
      </c>
      <c r="H129" s="15">
        <f>IF(OR(F129="",G129=""),"",G129-F129)</f>
        <v/>
      </c>
      <c r="I129" s="15">
        <f>IF(OR(E129="",F129=""),"",E129*F129)</f>
        <v/>
      </c>
      <c r="J129" s="15">
        <f>IF(OR(E129="",G129=""),"",E129*G129)</f>
        <v/>
      </c>
      <c r="K129" s="15">
        <f>IF(OR(E129="",H129=""),"",E129*H129)</f>
        <v/>
      </c>
      <c r="L129" s="15">
        <f>IF(A129="","",IFERROR(VLOOKUP(A129,Impact_List!$A$6:$B$2000,2,FALSE),"Unassigned"))</f>
        <v/>
      </c>
      <c r="M129">
        <f>IF($H$2="","",IFERROR(INDEX(Inventory_Import!$A$1:$AZ$1000,127,MATCH($H$2,Inventory_Import!$A$1:$AZ$1,0)),""))</f>
        <v/>
      </c>
      <c r="N129" s="15">
        <f>IF(OR(M129="",F129=""),"",M129*F129)</f>
        <v/>
      </c>
    </row>
    <row r="130">
      <c r="A130">
        <f>IF($A$2="","",IFERROR(INDEX(Inventory_Import!$A$1:$AZ$1000,128,MATCH($A$2,Inventory_Import!$A$1:$AZ$1,0)),""))</f>
        <v/>
      </c>
      <c r="B130">
        <f>IF($B$2="","",IFERROR(INDEX(Inventory_Import!$A$1:$AZ$1000,128,MATCH($B$2,Inventory_Import!$A$1:$AZ$1,0)),""))</f>
        <v/>
      </c>
      <c r="C130">
        <f>IF($C$2="","",IFERROR(INDEX(Inventory_Import!$A$1:$AZ$1000,128,MATCH($C$2,Inventory_Import!$A$1:$AZ$1,0)),""))</f>
        <v/>
      </c>
      <c r="D130">
        <f>IF($D$2="","",IFERROR(INDEX(Inventory_Import!$A$1:$AZ$1000,128,MATCH($D$2,Inventory_Import!$A$1:$AZ$1,0)),""))</f>
        <v/>
      </c>
      <c r="E130" s="14">
        <f>IF($E$2="","",IFERROR(INDEX(Inventory_Import!$A$1:$AZ$1000,128,MATCH($E$2,Inventory_Import!$A$1:$AZ$1,0)),""))</f>
        <v/>
      </c>
      <c r="F130" s="15">
        <f>IF($F$2="","",IFERROR(INDEX(Inventory_Import!$A$1:$AZ$1000,128,MATCH($F$2,Inventory_Import!$A$1:$AZ$1,0)),""))</f>
        <v/>
      </c>
      <c r="G130" s="15">
        <f>IF($G$2="","",IFERROR(INDEX(Inventory_Import!$A$1:$AZ$1000,128,MATCH($G$2,Inventory_Import!$A$1:$AZ$1,0)),""))</f>
        <v/>
      </c>
      <c r="H130" s="15">
        <f>IF(OR(F130="",G130=""),"",G130-F130)</f>
        <v/>
      </c>
      <c r="I130" s="15">
        <f>IF(OR(E130="",F130=""),"",E130*F130)</f>
        <v/>
      </c>
      <c r="J130" s="15">
        <f>IF(OR(E130="",G130=""),"",E130*G130)</f>
        <v/>
      </c>
      <c r="K130" s="15">
        <f>IF(OR(E130="",H130=""),"",E130*H130)</f>
        <v/>
      </c>
      <c r="L130" s="15">
        <f>IF(A130="","",IFERROR(VLOOKUP(A130,Impact_List!$A$6:$B$2000,2,FALSE),"Unassigned"))</f>
        <v/>
      </c>
      <c r="M130">
        <f>IF($H$2="","",IFERROR(INDEX(Inventory_Import!$A$1:$AZ$1000,128,MATCH($H$2,Inventory_Import!$A$1:$AZ$1,0)),""))</f>
        <v/>
      </c>
      <c r="N130" s="15">
        <f>IF(OR(M130="",F130=""),"",M130*F130)</f>
        <v/>
      </c>
    </row>
    <row r="131">
      <c r="A131">
        <f>IF($A$2="","",IFERROR(INDEX(Inventory_Import!$A$1:$AZ$1000,129,MATCH($A$2,Inventory_Import!$A$1:$AZ$1,0)),""))</f>
        <v/>
      </c>
      <c r="B131">
        <f>IF($B$2="","",IFERROR(INDEX(Inventory_Import!$A$1:$AZ$1000,129,MATCH($B$2,Inventory_Import!$A$1:$AZ$1,0)),""))</f>
        <v/>
      </c>
      <c r="C131">
        <f>IF($C$2="","",IFERROR(INDEX(Inventory_Import!$A$1:$AZ$1000,129,MATCH($C$2,Inventory_Import!$A$1:$AZ$1,0)),""))</f>
        <v/>
      </c>
      <c r="D131">
        <f>IF($D$2="","",IFERROR(INDEX(Inventory_Import!$A$1:$AZ$1000,129,MATCH($D$2,Inventory_Import!$A$1:$AZ$1,0)),""))</f>
        <v/>
      </c>
      <c r="E131" s="14">
        <f>IF($E$2="","",IFERROR(INDEX(Inventory_Import!$A$1:$AZ$1000,129,MATCH($E$2,Inventory_Import!$A$1:$AZ$1,0)),""))</f>
        <v/>
      </c>
      <c r="F131" s="15">
        <f>IF($F$2="","",IFERROR(INDEX(Inventory_Import!$A$1:$AZ$1000,129,MATCH($F$2,Inventory_Import!$A$1:$AZ$1,0)),""))</f>
        <v/>
      </c>
      <c r="G131" s="15">
        <f>IF($G$2="","",IFERROR(INDEX(Inventory_Import!$A$1:$AZ$1000,129,MATCH($G$2,Inventory_Import!$A$1:$AZ$1,0)),""))</f>
        <v/>
      </c>
      <c r="H131" s="15">
        <f>IF(OR(F131="",G131=""),"",G131-F131)</f>
        <v/>
      </c>
      <c r="I131" s="15">
        <f>IF(OR(E131="",F131=""),"",E131*F131)</f>
        <v/>
      </c>
      <c r="J131" s="15">
        <f>IF(OR(E131="",G131=""),"",E131*G131)</f>
        <v/>
      </c>
      <c r="K131" s="15">
        <f>IF(OR(E131="",H131=""),"",E131*H131)</f>
        <v/>
      </c>
      <c r="L131" s="15">
        <f>IF(A131="","",IFERROR(VLOOKUP(A131,Impact_List!$A$6:$B$2000,2,FALSE),"Unassigned"))</f>
        <v/>
      </c>
      <c r="M131">
        <f>IF($H$2="","",IFERROR(INDEX(Inventory_Import!$A$1:$AZ$1000,129,MATCH($H$2,Inventory_Import!$A$1:$AZ$1,0)),""))</f>
        <v/>
      </c>
      <c r="N131" s="15">
        <f>IF(OR(M131="",F131=""),"",M131*F131)</f>
        <v/>
      </c>
    </row>
    <row r="132">
      <c r="A132">
        <f>IF($A$2="","",IFERROR(INDEX(Inventory_Import!$A$1:$AZ$1000,130,MATCH($A$2,Inventory_Import!$A$1:$AZ$1,0)),""))</f>
        <v/>
      </c>
      <c r="B132">
        <f>IF($B$2="","",IFERROR(INDEX(Inventory_Import!$A$1:$AZ$1000,130,MATCH($B$2,Inventory_Import!$A$1:$AZ$1,0)),""))</f>
        <v/>
      </c>
      <c r="C132">
        <f>IF($C$2="","",IFERROR(INDEX(Inventory_Import!$A$1:$AZ$1000,130,MATCH($C$2,Inventory_Import!$A$1:$AZ$1,0)),""))</f>
        <v/>
      </c>
      <c r="D132">
        <f>IF($D$2="","",IFERROR(INDEX(Inventory_Import!$A$1:$AZ$1000,130,MATCH($D$2,Inventory_Import!$A$1:$AZ$1,0)),""))</f>
        <v/>
      </c>
      <c r="E132" s="14">
        <f>IF($E$2="","",IFERROR(INDEX(Inventory_Import!$A$1:$AZ$1000,130,MATCH($E$2,Inventory_Import!$A$1:$AZ$1,0)),""))</f>
        <v/>
      </c>
      <c r="F132" s="15">
        <f>IF($F$2="","",IFERROR(INDEX(Inventory_Import!$A$1:$AZ$1000,130,MATCH($F$2,Inventory_Import!$A$1:$AZ$1,0)),""))</f>
        <v/>
      </c>
      <c r="G132" s="15">
        <f>IF($G$2="","",IFERROR(INDEX(Inventory_Import!$A$1:$AZ$1000,130,MATCH($G$2,Inventory_Import!$A$1:$AZ$1,0)),""))</f>
        <v/>
      </c>
      <c r="H132" s="15">
        <f>IF(OR(F132="",G132=""),"",G132-F132)</f>
        <v/>
      </c>
      <c r="I132" s="15">
        <f>IF(OR(E132="",F132=""),"",E132*F132)</f>
        <v/>
      </c>
      <c r="J132" s="15">
        <f>IF(OR(E132="",G132=""),"",E132*G132)</f>
        <v/>
      </c>
      <c r="K132" s="15">
        <f>IF(OR(E132="",H132=""),"",E132*H132)</f>
        <v/>
      </c>
      <c r="L132" s="15">
        <f>IF(A132="","",IFERROR(VLOOKUP(A132,Impact_List!$A$6:$B$2000,2,FALSE),"Unassigned"))</f>
        <v/>
      </c>
      <c r="M132">
        <f>IF($H$2="","",IFERROR(INDEX(Inventory_Import!$A$1:$AZ$1000,130,MATCH($H$2,Inventory_Import!$A$1:$AZ$1,0)),""))</f>
        <v/>
      </c>
      <c r="N132" s="15">
        <f>IF(OR(M132="",F132=""),"",M132*F132)</f>
        <v/>
      </c>
    </row>
    <row r="133">
      <c r="A133">
        <f>IF($A$2="","",IFERROR(INDEX(Inventory_Import!$A$1:$AZ$1000,131,MATCH($A$2,Inventory_Import!$A$1:$AZ$1,0)),""))</f>
        <v/>
      </c>
      <c r="B133">
        <f>IF($B$2="","",IFERROR(INDEX(Inventory_Import!$A$1:$AZ$1000,131,MATCH($B$2,Inventory_Import!$A$1:$AZ$1,0)),""))</f>
        <v/>
      </c>
      <c r="C133">
        <f>IF($C$2="","",IFERROR(INDEX(Inventory_Import!$A$1:$AZ$1000,131,MATCH($C$2,Inventory_Import!$A$1:$AZ$1,0)),""))</f>
        <v/>
      </c>
      <c r="D133">
        <f>IF($D$2="","",IFERROR(INDEX(Inventory_Import!$A$1:$AZ$1000,131,MATCH($D$2,Inventory_Import!$A$1:$AZ$1,0)),""))</f>
        <v/>
      </c>
      <c r="E133" s="14">
        <f>IF($E$2="","",IFERROR(INDEX(Inventory_Import!$A$1:$AZ$1000,131,MATCH($E$2,Inventory_Import!$A$1:$AZ$1,0)),""))</f>
        <v/>
      </c>
      <c r="F133" s="15">
        <f>IF($F$2="","",IFERROR(INDEX(Inventory_Import!$A$1:$AZ$1000,131,MATCH($F$2,Inventory_Import!$A$1:$AZ$1,0)),""))</f>
        <v/>
      </c>
      <c r="G133" s="15">
        <f>IF($G$2="","",IFERROR(INDEX(Inventory_Import!$A$1:$AZ$1000,131,MATCH($G$2,Inventory_Import!$A$1:$AZ$1,0)),""))</f>
        <v/>
      </c>
      <c r="H133" s="15">
        <f>IF(OR(F133="",G133=""),"",G133-F133)</f>
        <v/>
      </c>
      <c r="I133" s="15">
        <f>IF(OR(E133="",F133=""),"",E133*F133)</f>
        <v/>
      </c>
      <c r="J133" s="15">
        <f>IF(OR(E133="",G133=""),"",E133*G133)</f>
        <v/>
      </c>
      <c r="K133" s="15">
        <f>IF(OR(E133="",H133=""),"",E133*H133)</f>
        <v/>
      </c>
      <c r="L133" s="15">
        <f>IF(A133="","",IFERROR(VLOOKUP(A133,Impact_List!$A$6:$B$2000,2,FALSE),"Unassigned"))</f>
        <v/>
      </c>
      <c r="M133">
        <f>IF($H$2="","",IFERROR(INDEX(Inventory_Import!$A$1:$AZ$1000,131,MATCH($H$2,Inventory_Import!$A$1:$AZ$1,0)),""))</f>
        <v/>
      </c>
      <c r="N133" s="15">
        <f>IF(OR(M133="",F133=""),"",M133*F133)</f>
        <v/>
      </c>
    </row>
    <row r="134">
      <c r="A134">
        <f>IF($A$2="","",IFERROR(INDEX(Inventory_Import!$A$1:$AZ$1000,132,MATCH($A$2,Inventory_Import!$A$1:$AZ$1,0)),""))</f>
        <v/>
      </c>
      <c r="B134">
        <f>IF($B$2="","",IFERROR(INDEX(Inventory_Import!$A$1:$AZ$1000,132,MATCH($B$2,Inventory_Import!$A$1:$AZ$1,0)),""))</f>
        <v/>
      </c>
      <c r="C134">
        <f>IF($C$2="","",IFERROR(INDEX(Inventory_Import!$A$1:$AZ$1000,132,MATCH($C$2,Inventory_Import!$A$1:$AZ$1,0)),""))</f>
        <v/>
      </c>
      <c r="D134">
        <f>IF($D$2="","",IFERROR(INDEX(Inventory_Import!$A$1:$AZ$1000,132,MATCH($D$2,Inventory_Import!$A$1:$AZ$1,0)),""))</f>
        <v/>
      </c>
      <c r="E134" s="14">
        <f>IF($E$2="","",IFERROR(INDEX(Inventory_Import!$A$1:$AZ$1000,132,MATCH($E$2,Inventory_Import!$A$1:$AZ$1,0)),""))</f>
        <v/>
      </c>
      <c r="F134" s="15">
        <f>IF($F$2="","",IFERROR(INDEX(Inventory_Import!$A$1:$AZ$1000,132,MATCH($F$2,Inventory_Import!$A$1:$AZ$1,0)),""))</f>
        <v/>
      </c>
      <c r="G134" s="15">
        <f>IF($G$2="","",IFERROR(INDEX(Inventory_Import!$A$1:$AZ$1000,132,MATCH($G$2,Inventory_Import!$A$1:$AZ$1,0)),""))</f>
        <v/>
      </c>
      <c r="H134" s="15">
        <f>IF(OR(F134="",G134=""),"",G134-F134)</f>
        <v/>
      </c>
      <c r="I134" s="15">
        <f>IF(OR(E134="",F134=""),"",E134*F134)</f>
        <v/>
      </c>
      <c r="J134" s="15">
        <f>IF(OR(E134="",G134=""),"",E134*G134)</f>
        <v/>
      </c>
      <c r="K134" s="15">
        <f>IF(OR(E134="",H134=""),"",E134*H134)</f>
        <v/>
      </c>
      <c r="L134" s="15">
        <f>IF(A134="","",IFERROR(VLOOKUP(A134,Impact_List!$A$6:$B$2000,2,FALSE),"Unassigned"))</f>
        <v/>
      </c>
      <c r="M134">
        <f>IF($H$2="","",IFERROR(INDEX(Inventory_Import!$A$1:$AZ$1000,132,MATCH($H$2,Inventory_Import!$A$1:$AZ$1,0)),""))</f>
        <v/>
      </c>
      <c r="N134" s="15">
        <f>IF(OR(M134="",F134=""),"",M134*F134)</f>
        <v/>
      </c>
    </row>
    <row r="135">
      <c r="A135">
        <f>IF($A$2="","",IFERROR(INDEX(Inventory_Import!$A$1:$AZ$1000,133,MATCH($A$2,Inventory_Import!$A$1:$AZ$1,0)),""))</f>
        <v/>
      </c>
      <c r="B135">
        <f>IF($B$2="","",IFERROR(INDEX(Inventory_Import!$A$1:$AZ$1000,133,MATCH($B$2,Inventory_Import!$A$1:$AZ$1,0)),""))</f>
        <v/>
      </c>
      <c r="C135">
        <f>IF($C$2="","",IFERROR(INDEX(Inventory_Import!$A$1:$AZ$1000,133,MATCH($C$2,Inventory_Import!$A$1:$AZ$1,0)),""))</f>
        <v/>
      </c>
      <c r="D135">
        <f>IF($D$2="","",IFERROR(INDEX(Inventory_Import!$A$1:$AZ$1000,133,MATCH($D$2,Inventory_Import!$A$1:$AZ$1,0)),""))</f>
        <v/>
      </c>
      <c r="E135" s="14">
        <f>IF($E$2="","",IFERROR(INDEX(Inventory_Import!$A$1:$AZ$1000,133,MATCH($E$2,Inventory_Import!$A$1:$AZ$1,0)),""))</f>
        <v/>
      </c>
      <c r="F135" s="15">
        <f>IF($F$2="","",IFERROR(INDEX(Inventory_Import!$A$1:$AZ$1000,133,MATCH($F$2,Inventory_Import!$A$1:$AZ$1,0)),""))</f>
        <v/>
      </c>
      <c r="G135" s="15">
        <f>IF($G$2="","",IFERROR(INDEX(Inventory_Import!$A$1:$AZ$1000,133,MATCH($G$2,Inventory_Import!$A$1:$AZ$1,0)),""))</f>
        <v/>
      </c>
      <c r="H135" s="15">
        <f>IF(OR(F135="",G135=""),"",G135-F135)</f>
        <v/>
      </c>
      <c r="I135" s="15">
        <f>IF(OR(E135="",F135=""),"",E135*F135)</f>
        <v/>
      </c>
      <c r="J135" s="15">
        <f>IF(OR(E135="",G135=""),"",E135*G135)</f>
        <v/>
      </c>
      <c r="K135" s="15">
        <f>IF(OR(E135="",H135=""),"",E135*H135)</f>
        <v/>
      </c>
      <c r="L135" s="15">
        <f>IF(A135="","",IFERROR(VLOOKUP(A135,Impact_List!$A$6:$B$2000,2,FALSE),"Unassigned"))</f>
        <v/>
      </c>
      <c r="M135">
        <f>IF($H$2="","",IFERROR(INDEX(Inventory_Import!$A$1:$AZ$1000,133,MATCH($H$2,Inventory_Import!$A$1:$AZ$1,0)),""))</f>
        <v/>
      </c>
      <c r="N135" s="15">
        <f>IF(OR(M135="",F135=""),"",M135*F135)</f>
        <v/>
      </c>
    </row>
    <row r="136">
      <c r="A136">
        <f>IF($A$2="","",IFERROR(INDEX(Inventory_Import!$A$1:$AZ$1000,134,MATCH($A$2,Inventory_Import!$A$1:$AZ$1,0)),""))</f>
        <v/>
      </c>
      <c r="B136">
        <f>IF($B$2="","",IFERROR(INDEX(Inventory_Import!$A$1:$AZ$1000,134,MATCH($B$2,Inventory_Import!$A$1:$AZ$1,0)),""))</f>
        <v/>
      </c>
      <c r="C136">
        <f>IF($C$2="","",IFERROR(INDEX(Inventory_Import!$A$1:$AZ$1000,134,MATCH($C$2,Inventory_Import!$A$1:$AZ$1,0)),""))</f>
        <v/>
      </c>
      <c r="D136">
        <f>IF($D$2="","",IFERROR(INDEX(Inventory_Import!$A$1:$AZ$1000,134,MATCH($D$2,Inventory_Import!$A$1:$AZ$1,0)),""))</f>
        <v/>
      </c>
      <c r="E136" s="14">
        <f>IF($E$2="","",IFERROR(INDEX(Inventory_Import!$A$1:$AZ$1000,134,MATCH($E$2,Inventory_Import!$A$1:$AZ$1,0)),""))</f>
        <v/>
      </c>
      <c r="F136" s="15">
        <f>IF($F$2="","",IFERROR(INDEX(Inventory_Import!$A$1:$AZ$1000,134,MATCH($F$2,Inventory_Import!$A$1:$AZ$1,0)),""))</f>
        <v/>
      </c>
      <c r="G136" s="15">
        <f>IF($G$2="","",IFERROR(INDEX(Inventory_Import!$A$1:$AZ$1000,134,MATCH($G$2,Inventory_Import!$A$1:$AZ$1,0)),""))</f>
        <v/>
      </c>
      <c r="H136" s="15">
        <f>IF(OR(F136="",G136=""),"",G136-F136)</f>
        <v/>
      </c>
      <c r="I136" s="15">
        <f>IF(OR(E136="",F136=""),"",E136*F136)</f>
        <v/>
      </c>
      <c r="J136" s="15">
        <f>IF(OR(E136="",G136=""),"",E136*G136)</f>
        <v/>
      </c>
      <c r="K136" s="15">
        <f>IF(OR(E136="",H136=""),"",E136*H136)</f>
        <v/>
      </c>
      <c r="L136" s="15">
        <f>IF(A136="","",IFERROR(VLOOKUP(A136,Impact_List!$A$6:$B$2000,2,FALSE),"Unassigned"))</f>
        <v/>
      </c>
      <c r="M136">
        <f>IF($H$2="","",IFERROR(INDEX(Inventory_Import!$A$1:$AZ$1000,134,MATCH($H$2,Inventory_Import!$A$1:$AZ$1,0)),""))</f>
        <v/>
      </c>
      <c r="N136" s="15">
        <f>IF(OR(M136="",F136=""),"",M136*F136)</f>
        <v/>
      </c>
    </row>
    <row r="137">
      <c r="A137">
        <f>IF($A$2="","",IFERROR(INDEX(Inventory_Import!$A$1:$AZ$1000,135,MATCH($A$2,Inventory_Import!$A$1:$AZ$1,0)),""))</f>
        <v/>
      </c>
      <c r="B137">
        <f>IF($B$2="","",IFERROR(INDEX(Inventory_Import!$A$1:$AZ$1000,135,MATCH($B$2,Inventory_Import!$A$1:$AZ$1,0)),""))</f>
        <v/>
      </c>
      <c r="C137">
        <f>IF($C$2="","",IFERROR(INDEX(Inventory_Import!$A$1:$AZ$1000,135,MATCH($C$2,Inventory_Import!$A$1:$AZ$1,0)),""))</f>
        <v/>
      </c>
      <c r="D137">
        <f>IF($D$2="","",IFERROR(INDEX(Inventory_Import!$A$1:$AZ$1000,135,MATCH($D$2,Inventory_Import!$A$1:$AZ$1,0)),""))</f>
        <v/>
      </c>
      <c r="E137" s="14">
        <f>IF($E$2="","",IFERROR(INDEX(Inventory_Import!$A$1:$AZ$1000,135,MATCH($E$2,Inventory_Import!$A$1:$AZ$1,0)),""))</f>
        <v/>
      </c>
      <c r="F137" s="15">
        <f>IF($F$2="","",IFERROR(INDEX(Inventory_Import!$A$1:$AZ$1000,135,MATCH($F$2,Inventory_Import!$A$1:$AZ$1,0)),""))</f>
        <v/>
      </c>
      <c r="G137" s="15">
        <f>IF($G$2="","",IFERROR(INDEX(Inventory_Import!$A$1:$AZ$1000,135,MATCH($G$2,Inventory_Import!$A$1:$AZ$1,0)),""))</f>
        <v/>
      </c>
      <c r="H137" s="15">
        <f>IF(OR(F137="",G137=""),"",G137-F137)</f>
        <v/>
      </c>
      <c r="I137" s="15">
        <f>IF(OR(E137="",F137=""),"",E137*F137)</f>
        <v/>
      </c>
      <c r="J137" s="15">
        <f>IF(OR(E137="",G137=""),"",E137*G137)</f>
        <v/>
      </c>
      <c r="K137" s="15">
        <f>IF(OR(E137="",H137=""),"",E137*H137)</f>
        <v/>
      </c>
      <c r="L137" s="15">
        <f>IF(A137="","",IFERROR(VLOOKUP(A137,Impact_List!$A$6:$B$2000,2,FALSE),"Unassigned"))</f>
        <v/>
      </c>
      <c r="M137">
        <f>IF($H$2="","",IFERROR(INDEX(Inventory_Import!$A$1:$AZ$1000,135,MATCH($H$2,Inventory_Import!$A$1:$AZ$1,0)),""))</f>
        <v/>
      </c>
      <c r="N137" s="15">
        <f>IF(OR(M137="",F137=""),"",M137*F137)</f>
        <v/>
      </c>
    </row>
    <row r="138">
      <c r="A138">
        <f>IF($A$2="","",IFERROR(INDEX(Inventory_Import!$A$1:$AZ$1000,136,MATCH($A$2,Inventory_Import!$A$1:$AZ$1,0)),""))</f>
        <v/>
      </c>
      <c r="B138">
        <f>IF($B$2="","",IFERROR(INDEX(Inventory_Import!$A$1:$AZ$1000,136,MATCH($B$2,Inventory_Import!$A$1:$AZ$1,0)),""))</f>
        <v/>
      </c>
      <c r="C138">
        <f>IF($C$2="","",IFERROR(INDEX(Inventory_Import!$A$1:$AZ$1000,136,MATCH($C$2,Inventory_Import!$A$1:$AZ$1,0)),""))</f>
        <v/>
      </c>
      <c r="D138">
        <f>IF($D$2="","",IFERROR(INDEX(Inventory_Import!$A$1:$AZ$1000,136,MATCH($D$2,Inventory_Import!$A$1:$AZ$1,0)),""))</f>
        <v/>
      </c>
      <c r="E138" s="14">
        <f>IF($E$2="","",IFERROR(INDEX(Inventory_Import!$A$1:$AZ$1000,136,MATCH($E$2,Inventory_Import!$A$1:$AZ$1,0)),""))</f>
        <v/>
      </c>
      <c r="F138" s="15">
        <f>IF($F$2="","",IFERROR(INDEX(Inventory_Import!$A$1:$AZ$1000,136,MATCH($F$2,Inventory_Import!$A$1:$AZ$1,0)),""))</f>
        <v/>
      </c>
      <c r="G138" s="15">
        <f>IF($G$2="","",IFERROR(INDEX(Inventory_Import!$A$1:$AZ$1000,136,MATCH($G$2,Inventory_Import!$A$1:$AZ$1,0)),""))</f>
        <v/>
      </c>
      <c r="H138" s="15">
        <f>IF(OR(F138="",G138=""),"",G138-F138)</f>
        <v/>
      </c>
      <c r="I138" s="15">
        <f>IF(OR(E138="",F138=""),"",E138*F138)</f>
        <v/>
      </c>
      <c r="J138" s="15">
        <f>IF(OR(E138="",G138=""),"",E138*G138)</f>
        <v/>
      </c>
      <c r="K138" s="15">
        <f>IF(OR(E138="",H138=""),"",E138*H138)</f>
        <v/>
      </c>
      <c r="L138" s="15">
        <f>IF(A138="","",IFERROR(VLOOKUP(A138,Impact_List!$A$6:$B$2000,2,FALSE),"Unassigned"))</f>
        <v/>
      </c>
      <c r="M138">
        <f>IF($H$2="","",IFERROR(INDEX(Inventory_Import!$A$1:$AZ$1000,136,MATCH($H$2,Inventory_Import!$A$1:$AZ$1,0)),""))</f>
        <v/>
      </c>
      <c r="N138" s="15">
        <f>IF(OR(M138="",F138=""),"",M138*F138)</f>
        <v/>
      </c>
    </row>
    <row r="139">
      <c r="A139">
        <f>IF($A$2="","",IFERROR(INDEX(Inventory_Import!$A$1:$AZ$1000,137,MATCH($A$2,Inventory_Import!$A$1:$AZ$1,0)),""))</f>
        <v/>
      </c>
      <c r="B139">
        <f>IF($B$2="","",IFERROR(INDEX(Inventory_Import!$A$1:$AZ$1000,137,MATCH($B$2,Inventory_Import!$A$1:$AZ$1,0)),""))</f>
        <v/>
      </c>
      <c r="C139">
        <f>IF($C$2="","",IFERROR(INDEX(Inventory_Import!$A$1:$AZ$1000,137,MATCH($C$2,Inventory_Import!$A$1:$AZ$1,0)),""))</f>
        <v/>
      </c>
      <c r="D139">
        <f>IF($D$2="","",IFERROR(INDEX(Inventory_Import!$A$1:$AZ$1000,137,MATCH($D$2,Inventory_Import!$A$1:$AZ$1,0)),""))</f>
        <v/>
      </c>
      <c r="E139" s="14">
        <f>IF($E$2="","",IFERROR(INDEX(Inventory_Import!$A$1:$AZ$1000,137,MATCH($E$2,Inventory_Import!$A$1:$AZ$1,0)),""))</f>
        <v/>
      </c>
      <c r="F139" s="15">
        <f>IF($F$2="","",IFERROR(INDEX(Inventory_Import!$A$1:$AZ$1000,137,MATCH($F$2,Inventory_Import!$A$1:$AZ$1,0)),""))</f>
        <v/>
      </c>
      <c r="G139" s="15">
        <f>IF($G$2="","",IFERROR(INDEX(Inventory_Import!$A$1:$AZ$1000,137,MATCH($G$2,Inventory_Import!$A$1:$AZ$1,0)),""))</f>
        <v/>
      </c>
      <c r="H139" s="15">
        <f>IF(OR(F139="",G139=""),"",G139-F139)</f>
        <v/>
      </c>
      <c r="I139" s="15">
        <f>IF(OR(E139="",F139=""),"",E139*F139)</f>
        <v/>
      </c>
      <c r="J139" s="15">
        <f>IF(OR(E139="",G139=""),"",E139*G139)</f>
        <v/>
      </c>
      <c r="K139" s="15">
        <f>IF(OR(E139="",H139=""),"",E139*H139)</f>
        <v/>
      </c>
      <c r="L139" s="15">
        <f>IF(A139="","",IFERROR(VLOOKUP(A139,Impact_List!$A$6:$B$2000,2,FALSE),"Unassigned"))</f>
        <v/>
      </c>
      <c r="M139">
        <f>IF($H$2="","",IFERROR(INDEX(Inventory_Import!$A$1:$AZ$1000,137,MATCH($H$2,Inventory_Import!$A$1:$AZ$1,0)),""))</f>
        <v/>
      </c>
      <c r="N139" s="15">
        <f>IF(OR(M139="",F139=""),"",M139*F139)</f>
        <v/>
      </c>
    </row>
    <row r="140">
      <c r="A140">
        <f>IF($A$2="","",IFERROR(INDEX(Inventory_Import!$A$1:$AZ$1000,138,MATCH($A$2,Inventory_Import!$A$1:$AZ$1,0)),""))</f>
        <v/>
      </c>
      <c r="B140">
        <f>IF($B$2="","",IFERROR(INDEX(Inventory_Import!$A$1:$AZ$1000,138,MATCH($B$2,Inventory_Import!$A$1:$AZ$1,0)),""))</f>
        <v/>
      </c>
      <c r="C140">
        <f>IF($C$2="","",IFERROR(INDEX(Inventory_Import!$A$1:$AZ$1000,138,MATCH($C$2,Inventory_Import!$A$1:$AZ$1,0)),""))</f>
        <v/>
      </c>
      <c r="D140">
        <f>IF($D$2="","",IFERROR(INDEX(Inventory_Import!$A$1:$AZ$1000,138,MATCH($D$2,Inventory_Import!$A$1:$AZ$1,0)),""))</f>
        <v/>
      </c>
      <c r="E140" s="14">
        <f>IF($E$2="","",IFERROR(INDEX(Inventory_Import!$A$1:$AZ$1000,138,MATCH($E$2,Inventory_Import!$A$1:$AZ$1,0)),""))</f>
        <v/>
      </c>
      <c r="F140" s="15">
        <f>IF($F$2="","",IFERROR(INDEX(Inventory_Import!$A$1:$AZ$1000,138,MATCH($F$2,Inventory_Import!$A$1:$AZ$1,0)),""))</f>
        <v/>
      </c>
      <c r="G140" s="15">
        <f>IF($G$2="","",IFERROR(INDEX(Inventory_Import!$A$1:$AZ$1000,138,MATCH($G$2,Inventory_Import!$A$1:$AZ$1,0)),""))</f>
        <v/>
      </c>
      <c r="H140" s="15">
        <f>IF(OR(F140="",G140=""),"",G140-F140)</f>
        <v/>
      </c>
      <c r="I140" s="15">
        <f>IF(OR(E140="",F140=""),"",E140*F140)</f>
        <v/>
      </c>
      <c r="J140" s="15">
        <f>IF(OR(E140="",G140=""),"",E140*G140)</f>
        <v/>
      </c>
      <c r="K140" s="15">
        <f>IF(OR(E140="",H140=""),"",E140*H140)</f>
        <v/>
      </c>
      <c r="L140" s="15">
        <f>IF(A140="","",IFERROR(VLOOKUP(A140,Impact_List!$A$6:$B$2000,2,FALSE),"Unassigned"))</f>
        <v/>
      </c>
      <c r="M140">
        <f>IF($H$2="","",IFERROR(INDEX(Inventory_Import!$A$1:$AZ$1000,138,MATCH($H$2,Inventory_Import!$A$1:$AZ$1,0)),""))</f>
        <v/>
      </c>
      <c r="N140" s="15">
        <f>IF(OR(M140="",F140=""),"",M140*F140)</f>
        <v/>
      </c>
    </row>
    <row r="141">
      <c r="A141">
        <f>IF($A$2="","",IFERROR(INDEX(Inventory_Import!$A$1:$AZ$1000,139,MATCH($A$2,Inventory_Import!$A$1:$AZ$1,0)),""))</f>
        <v/>
      </c>
      <c r="B141">
        <f>IF($B$2="","",IFERROR(INDEX(Inventory_Import!$A$1:$AZ$1000,139,MATCH($B$2,Inventory_Import!$A$1:$AZ$1,0)),""))</f>
        <v/>
      </c>
      <c r="C141">
        <f>IF($C$2="","",IFERROR(INDEX(Inventory_Import!$A$1:$AZ$1000,139,MATCH($C$2,Inventory_Import!$A$1:$AZ$1,0)),""))</f>
        <v/>
      </c>
      <c r="D141">
        <f>IF($D$2="","",IFERROR(INDEX(Inventory_Import!$A$1:$AZ$1000,139,MATCH($D$2,Inventory_Import!$A$1:$AZ$1,0)),""))</f>
        <v/>
      </c>
      <c r="E141" s="14">
        <f>IF($E$2="","",IFERROR(INDEX(Inventory_Import!$A$1:$AZ$1000,139,MATCH($E$2,Inventory_Import!$A$1:$AZ$1,0)),""))</f>
        <v/>
      </c>
      <c r="F141" s="15">
        <f>IF($F$2="","",IFERROR(INDEX(Inventory_Import!$A$1:$AZ$1000,139,MATCH($F$2,Inventory_Import!$A$1:$AZ$1,0)),""))</f>
        <v/>
      </c>
      <c r="G141" s="15">
        <f>IF($G$2="","",IFERROR(INDEX(Inventory_Import!$A$1:$AZ$1000,139,MATCH($G$2,Inventory_Import!$A$1:$AZ$1,0)),""))</f>
        <v/>
      </c>
      <c r="H141" s="15">
        <f>IF(OR(F141="",G141=""),"",G141-F141)</f>
        <v/>
      </c>
      <c r="I141" s="15">
        <f>IF(OR(E141="",F141=""),"",E141*F141)</f>
        <v/>
      </c>
      <c r="J141" s="15">
        <f>IF(OR(E141="",G141=""),"",E141*G141)</f>
        <v/>
      </c>
      <c r="K141" s="15">
        <f>IF(OR(E141="",H141=""),"",E141*H141)</f>
        <v/>
      </c>
      <c r="L141" s="15">
        <f>IF(A141="","",IFERROR(VLOOKUP(A141,Impact_List!$A$6:$B$2000,2,FALSE),"Unassigned"))</f>
        <v/>
      </c>
      <c r="M141">
        <f>IF($H$2="","",IFERROR(INDEX(Inventory_Import!$A$1:$AZ$1000,139,MATCH($H$2,Inventory_Import!$A$1:$AZ$1,0)),""))</f>
        <v/>
      </c>
      <c r="N141" s="15">
        <f>IF(OR(M141="",F141=""),"",M141*F141)</f>
        <v/>
      </c>
    </row>
    <row r="142">
      <c r="A142">
        <f>IF($A$2="","",IFERROR(INDEX(Inventory_Import!$A$1:$AZ$1000,140,MATCH($A$2,Inventory_Import!$A$1:$AZ$1,0)),""))</f>
        <v/>
      </c>
      <c r="B142">
        <f>IF($B$2="","",IFERROR(INDEX(Inventory_Import!$A$1:$AZ$1000,140,MATCH($B$2,Inventory_Import!$A$1:$AZ$1,0)),""))</f>
        <v/>
      </c>
      <c r="C142">
        <f>IF($C$2="","",IFERROR(INDEX(Inventory_Import!$A$1:$AZ$1000,140,MATCH($C$2,Inventory_Import!$A$1:$AZ$1,0)),""))</f>
        <v/>
      </c>
      <c r="D142">
        <f>IF($D$2="","",IFERROR(INDEX(Inventory_Import!$A$1:$AZ$1000,140,MATCH($D$2,Inventory_Import!$A$1:$AZ$1,0)),""))</f>
        <v/>
      </c>
      <c r="E142" s="14">
        <f>IF($E$2="","",IFERROR(INDEX(Inventory_Import!$A$1:$AZ$1000,140,MATCH($E$2,Inventory_Import!$A$1:$AZ$1,0)),""))</f>
        <v/>
      </c>
      <c r="F142" s="15">
        <f>IF($F$2="","",IFERROR(INDEX(Inventory_Import!$A$1:$AZ$1000,140,MATCH($F$2,Inventory_Import!$A$1:$AZ$1,0)),""))</f>
        <v/>
      </c>
      <c r="G142" s="15">
        <f>IF($G$2="","",IFERROR(INDEX(Inventory_Import!$A$1:$AZ$1000,140,MATCH($G$2,Inventory_Import!$A$1:$AZ$1,0)),""))</f>
        <v/>
      </c>
      <c r="H142" s="15">
        <f>IF(OR(F142="",G142=""),"",G142-F142)</f>
        <v/>
      </c>
      <c r="I142" s="15">
        <f>IF(OR(E142="",F142=""),"",E142*F142)</f>
        <v/>
      </c>
      <c r="J142" s="15">
        <f>IF(OR(E142="",G142=""),"",E142*G142)</f>
        <v/>
      </c>
      <c r="K142" s="15">
        <f>IF(OR(E142="",H142=""),"",E142*H142)</f>
        <v/>
      </c>
      <c r="L142" s="15">
        <f>IF(A142="","",IFERROR(VLOOKUP(A142,Impact_List!$A$6:$B$2000,2,FALSE),"Unassigned"))</f>
        <v/>
      </c>
      <c r="M142">
        <f>IF($H$2="","",IFERROR(INDEX(Inventory_Import!$A$1:$AZ$1000,140,MATCH($H$2,Inventory_Import!$A$1:$AZ$1,0)),""))</f>
        <v/>
      </c>
      <c r="N142" s="15">
        <f>IF(OR(M142="",F142=""),"",M142*F142)</f>
        <v/>
      </c>
    </row>
    <row r="143">
      <c r="A143">
        <f>IF($A$2="","",IFERROR(INDEX(Inventory_Import!$A$1:$AZ$1000,141,MATCH($A$2,Inventory_Import!$A$1:$AZ$1,0)),""))</f>
        <v/>
      </c>
      <c r="B143">
        <f>IF($B$2="","",IFERROR(INDEX(Inventory_Import!$A$1:$AZ$1000,141,MATCH($B$2,Inventory_Import!$A$1:$AZ$1,0)),""))</f>
        <v/>
      </c>
      <c r="C143">
        <f>IF($C$2="","",IFERROR(INDEX(Inventory_Import!$A$1:$AZ$1000,141,MATCH($C$2,Inventory_Import!$A$1:$AZ$1,0)),""))</f>
        <v/>
      </c>
      <c r="D143">
        <f>IF($D$2="","",IFERROR(INDEX(Inventory_Import!$A$1:$AZ$1000,141,MATCH($D$2,Inventory_Import!$A$1:$AZ$1,0)),""))</f>
        <v/>
      </c>
      <c r="E143" s="14">
        <f>IF($E$2="","",IFERROR(INDEX(Inventory_Import!$A$1:$AZ$1000,141,MATCH($E$2,Inventory_Import!$A$1:$AZ$1,0)),""))</f>
        <v/>
      </c>
      <c r="F143" s="15">
        <f>IF($F$2="","",IFERROR(INDEX(Inventory_Import!$A$1:$AZ$1000,141,MATCH($F$2,Inventory_Import!$A$1:$AZ$1,0)),""))</f>
        <v/>
      </c>
      <c r="G143" s="15">
        <f>IF($G$2="","",IFERROR(INDEX(Inventory_Import!$A$1:$AZ$1000,141,MATCH($G$2,Inventory_Import!$A$1:$AZ$1,0)),""))</f>
        <v/>
      </c>
      <c r="H143" s="15">
        <f>IF(OR(F143="",G143=""),"",G143-F143)</f>
        <v/>
      </c>
      <c r="I143" s="15">
        <f>IF(OR(E143="",F143=""),"",E143*F143)</f>
        <v/>
      </c>
      <c r="J143" s="15">
        <f>IF(OR(E143="",G143=""),"",E143*G143)</f>
        <v/>
      </c>
      <c r="K143" s="15">
        <f>IF(OR(E143="",H143=""),"",E143*H143)</f>
        <v/>
      </c>
      <c r="L143" s="15">
        <f>IF(A143="","",IFERROR(VLOOKUP(A143,Impact_List!$A$6:$B$2000,2,FALSE),"Unassigned"))</f>
        <v/>
      </c>
      <c r="M143">
        <f>IF($H$2="","",IFERROR(INDEX(Inventory_Import!$A$1:$AZ$1000,141,MATCH($H$2,Inventory_Import!$A$1:$AZ$1,0)),""))</f>
        <v/>
      </c>
      <c r="N143" s="15">
        <f>IF(OR(M143="",F143=""),"",M143*F143)</f>
        <v/>
      </c>
    </row>
    <row r="144">
      <c r="A144">
        <f>IF($A$2="","",IFERROR(INDEX(Inventory_Import!$A$1:$AZ$1000,142,MATCH($A$2,Inventory_Import!$A$1:$AZ$1,0)),""))</f>
        <v/>
      </c>
      <c r="B144">
        <f>IF($B$2="","",IFERROR(INDEX(Inventory_Import!$A$1:$AZ$1000,142,MATCH($B$2,Inventory_Import!$A$1:$AZ$1,0)),""))</f>
        <v/>
      </c>
      <c r="C144">
        <f>IF($C$2="","",IFERROR(INDEX(Inventory_Import!$A$1:$AZ$1000,142,MATCH($C$2,Inventory_Import!$A$1:$AZ$1,0)),""))</f>
        <v/>
      </c>
      <c r="D144">
        <f>IF($D$2="","",IFERROR(INDEX(Inventory_Import!$A$1:$AZ$1000,142,MATCH($D$2,Inventory_Import!$A$1:$AZ$1,0)),""))</f>
        <v/>
      </c>
      <c r="E144" s="14">
        <f>IF($E$2="","",IFERROR(INDEX(Inventory_Import!$A$1:$AZ$1000,142,MATCH($E$2,Inventory_Import!$A$1:$AZ$1,0)),""))</f>
        <v/>
      </c>
      <c r="F144" s="15">
        <f>IF($F$2="","",IFERROR(INDEX(Inventory_Import!$A$1:$AZ$1000,142,MATCH($F$2,Inventory_Import!$A$1:$AZ$1,0)),""))</f>
        <v/>
      </c>
      <c r="G144" s="15">
        <f>IF($G$2="","",IFERROR(INDEX(Inventory_Import!$A$1:$AZ$1000,142,MATCH($G$2,Inventory_Import!$A$1:$AZ$1,0)),""))</f>
        <v/>
      </c>
      <c r="H144" s="15">
        <f>IF(OR(F144="",G144=""),"",G144-F144)</f>
        <v/>
      </c>
      <c r="I144" s="15">
        <f>IF(OR(E144="",F144=""),"",E144*F144)</f>
        <v/>
      </c>
      <c r="J144" s="15">
        <f>IF(OR(E144="",G144=""),"",E144*G144)</f>
        <v/>
      </c>
      <c r="K144" s="15">
        <f>IF(OR(E144="",H144=""),"",E144*H144)</f>
        <v/>
      </c>
      <c r="L144" s="15">
        <f>IF(A144="","",IFERROR(VLOOKUP(A144,Impact_List!$A$6:$B$2000,2,FALSE),"Unassigned"))</f>
        <v/>
      </c>
      <c r="M144">
        <f>IF($H$2="","",IFERROR(INDEX(Inventory_Import!$A$1:$AZ$1000,142,MATCH($H$2,Inventory_Import!$A$1:$AZ$1,0)),""))</f>
        <v/>
      </c>
      <c r="N144" s="15">
        <f>IF(OR(M144="",F144=""),"",M144*F144)</f>
        <v/>
      </c>
    </row>
    <row r="145">
      <c r="A145">
        <f>IF($A$2="","",IFERROR(INDEX(Inventory_Import!$A$1:$AZ$1000,143,MATCH($A$2,Inventory_Import!$A$1:$AZ$1,0)),""))</f>
        <v/>
      </c>
      <c r="B145">
        <f>IF($B$2="","",IFERROR(INDEX(Inventory_Import!$A$1:$AZ$1000,143,MATCH($B$2,Inventory_Import!$A$1:$AZ$1,0)),""))</f>
        <v/>
      </c>
      <c r="C145">
        <f>IF($C$2="","",IFERROR(INDEX(Inventory_Import!$A$1:$AZ$1000,143,MATCH($C$2,Inventory_Import!$A$1:$AZ$1,0)),""))</f>
        <v/>
      </c>
      <c r="D145">
        <f>IF($D$2="","",IFERROR(INDEX(Inventory_Import!$A$1:$AZ$1000,143,MATCH($D$2,Inventory_Import!$A$1:$AZ$1,0)),""))</f>
        <v/>
      </c>
      <c r="E145" s="14">
        <f>IF($E$2="","",IFERROR(INDEX(Inventory_Import!$A$1:$AZ$1000,143,MATCH($E$2,Inventory_Import!$A$1:$AZ$1,0)),""))</f>
        <v/>
      </c>
      <c r="F145" s="15">
        <f>IF($F$2="","",IFERROR(INDEX(Inventory_Import!$A$1:$AZ$1000,143,MATCH($F$2,Inventory_Import!$A$1:$AZ$1,0)),""))</f>
        <v/>
      </c>
      <c r="G145" s="15">
        <f>IF($G$2="","",IFERROR(INDEX(Inventory_Import!$A$1:$AZ$1000,143,MATCH($G$2,Inventory_Import!$A$1:$AZ$1,0)),""))</f>
        <v/>
      </c>
      <c r="H145" s="15">
        <f>IF(OR(F145="",G145=""),"",G145-F145)</f>
        <v/>
      </c>
      <c r="I145" s="15">
        <f>IF(OR(E145="",F145=""),"",E145*F145)</f>
        <v/>
      </c>
      <c r="J145" s="15">
        <f>IF(OR(E145="",G145=""),"",E145*G145)</f>
        <v/>
      </c>
      <c r="K145" s="15">
        <f>IF(OR(E145="",H145=""),"",E145*H145)</f>
        <v/>
      </c>
      <c r="L145" s="15">
        <f>IF(A145="","",IFERROR(VLOOKUP(A145,Impact_List!$A$6:$B$2000,2,FALSE),"Unassigned"))</f>
        <v/>
      </c>
      <c r="M145">
        <f>IF($H$2="","",IFERROR(INDEX(Inventory_Import!$A$1:$AZ$1000,143,MATCH($H$2,Inventory_Import!$A$1:$AZ$1,0)),""))</f>
        <v/>
      </c>
      <c r="N145" s="15">
        <f>IF(OR(M145="",F145=""),"",M145*F145)</f>
        <v/>
      </c>
    </row>
    <row r="146">
      <c r="A146">
        <f>IF($A$2="","",IFERROR(INDEX(Inventory_Import!$A$1:$AZ$1000,144,MATCH($A$2,Inventory_Import!$A$1:$AZ$1,0)),""))</f>
        <v/>
      </c>
      <c r="B146">
        <f>IF($B$2="","",IFERROR(INDEX(Inventory_Import!$A$1:$AZ$1000,144,MATCH($B$2,Inventory_Import!$A$1:$AZ$1,0)),""))</f>
        <v/>
      </c>
      <c r="C146">
        <f>IF($C$2="","",IFERROR(INDEX(Inventory_Import!$A$1:$AZ$1000,144,MATCH($C$2,Inventory_Import!$A$1:$AZ$1,0)),""))</f>
        <v/>
      </c>
      <c r="D146">
        <f>IF($D$2="","",IFERROR(INDEX(Inventory_Import!$A$1:$AZ$1000,144,MATCH($D$2,Inventory_Import!$A$1:$AZ$1,0)),""))</f>
        <v/>
      </c>
      <c r="E146" s="14">
        <f>IF($E$2="","",IFERROR(INDEX(Inventory_Import!$A$1:$AZ$1000,144,MATCH($E$2,Inventory_Import!$A$1:$AZ$1,0)),""))</f>
        <v/>
      </c>
      <c r="F146" s="15">
        <f>IF($F$2="","",IFERROR(INDEX(Inventory_Import!$A$1:$AZ$1000,144,MATCH($F$2,Inventory_Import!$A$1:$AZ$1,0)),""))</f>
        <v/>
      </c>
      <c r="G146" s="15">
        <f>IF($G$2="","",IFERROR(INDEX(Inventory_Import!$A$1:$AZ$1000,144,MATCH($G$2,Inventory_Import!$A$1:$AZ$1,0)),""))</f>
        <v/>
      </c>
      <c r="H146" s="15">
        <f>IF(OR(F146="",G146=""),"",G146-F146)</f>
        <v/>
      </c>
      <c r="I146" s="15">
        <f>IF(OR(E146="",F146=""),"",E146*F146)</f>
        <v/>
      </c>
      <c r="J146" s="15">
        <f>IF(OR(E146="",G146=""),"",E146*G146)</f>
        <v/>
      </c>
      <c r="K146" s="15">
        <f>IF(OR(E146="",H146=""),"",E146*H146)</f>
        <v/>
      </c>
      <c r="L146" s="15">
        <f>IF(A146="","",IFERROR(VLOOKUP(A146,Impact_List!$A$6:$B$2000,2,FALSE),"Unassigned"))</f>
        <v/>
      </c>
      <c r="M146">
        <f>IF($H$2="","",IFERROR(INDEX(Inventory_Import!$A$1:$AZ$1000,144,MATCH($H$2,Inventory_Import!$A$1:$AZ$1,0)),""))</f>
        <v/>
      </c>
      <c r="N146" s="15">
        <f>IF(OR(M146="",F146=""),"",M146*F146)</f>
        <v/>
      </c>
    </row>
    <row r="147">
      <c r="A147">
        <f>IF($A$2="","",IFERROR(INDEX(Inventory_Import!$A$1:$AZ$1000,145,MATCH($A$2,Inventory_Import!$A$1:$AZ$1,0)),""))</f>
        <v/>
      </c>
      <c r="B147">
        <f>IF($B$2="","",IFERROR(INDEX(Inventory_Import!$A$1:$AZ$1000,145,MATCH($B$2,Inventory_Import!$A$1:$AZ$1,0)),""))</f>
        <v/>
      </c>
      <c r="C147">
        <f>IF($C$2="","",IFERROR(INDEX(Inventory_Import!$A$1:$AZ$1000,145,MATCH($C$2,Inventory_Import!$A$1:$AZ$1,0)),""))</f>
        <v/>
      </c>
      <c r="D147">
        <f>IF($D$2="","",IFERROR(INDEX(Inventory_Import!$A$1:$AZ$1000,145,MATCH($D$2,Inventory_Import!$A$1:$AZ$1,0)),""))</f>
        <v/>
      </c>
      <c r="E147" s="14">
        <f>IF($E$2="","",IFERROR(INDEX(Inventory_Import!$A$1:$AZ$1000,145,MATCH($E$2,Inventory_Import!$A$1:$AZ$1,0)),""))</f>
        <v/>
      </c>
      <c r="F147" s="15">
        <f>IF($F$2="","",IFERROR(INDEX(Inventory_Import!$A$1:$AZ$1000,145,MATCH($F$2,Inventory_Import!$A$1:$AZ$1,0)),""))</f>
        <v/>
      </c>
      <c r="G147" s="15">
        <f>IF($G$2="","",IFERROR(INDEX(Inventory_Import!$A$1:$AZ$1000,145,MATCH($G$2,Inventory_Import!$A$1:$AZ$1,0)),""))</f>
        <v/>
      </c>
      <c r="H147" s="15">
        <f>IF(OR(F147="",G147=""),"",G147-F147)</f>
        <v/>
      </c>
      <c r="I147" s="15">
        <f>IF(OR(E147="",F147=""),"",E147*F147)</f>
        <v/>
      </c>
      <c r="J147" s="15">
        <f>IF(OR(E147="",G147=""),"",E147*G147)</f>
        <v/>
      </c>
      <c r="K147" s="15">
        <f>IF(OR(E147="",H147=""),"",E147*H147)</f>
        <v/>
      </c>
      <c r="L147" s="15">
        <f>IF(A147="","",IFERROR(VLOOKUP(A147,Impact_List!$A$6:$B$2000,2,FALSE),"Unassigned"))</f>
        <v/>
      </c>
      <c r="M147">
        <f>IF($H$2="","",IFERROR(INDEX(Inventory_Import!$A$1:$AZ$1000,145,MATCH($H$2,Inventory_Import!$A$1:$AZ$1,0)),""))</f>
        <v/>
      </c>
      <c r="N147" s="15">
        <f>IF(OR(M147="",F147=""),"",M147*F147)</f>
        <v/>
      </c>
    </row>
    <row r="148">
      <c r="A148">
        <f>IF($A$2="","",IFERROR(INDEX(Inventory_Import!$A$1:$AZ$1000,146,MATCH($A$2,Inventory_Import!$A$1:$AZ$1,0)),""))</f>
        <v/>
      </c>
      <c r="B148">
        <f>IF($B$2="","",IFERROR(INDEX(Inventory_Import!$A$1:$AZ$1000,146,MATCH($B$2,Inventory_Import!$A$1:$AZ$1,0)),""))</f>
        <v/>
      </c>
      <c r="C148">
        <f>IF($C$2="","",IFERROR(INDEX(Inventory_Import!$A$1:$AZ$1000,146,MATCH($C$2,Inventory_Import!$A$1:$AZ$1,0)),""))</f>
        <v/>
      </c>
      <c r="D148">
        <f>IF($D$2="","",IFERROR(INDEX(Inventory_Import!$A$1:$AZ$1000,146,MATCH($D$2,Inventory_Import!$A$1:$AZ$1,0)),""))</f>
        <v/>
      </c>
      <c r="E148" s="14">
        <f>IF($E$2="","",IFERROR(INDEX(Inventory_Import!$A$1:$AZ$1000,146,MATCH($E$2,Inventory_Import!$A$1:$AZ$1,0)),""))</f>
        <v/>
      </c>
      <c r="F148" s="15">
        <f>IF($F$2="","",IFERROR(INDEX(Inventory_Import!$A$1:$AZ$1000,146,MATCH($F$2,Inventory_Import!$A$1:$AZ$1,0)),""))</f>
        <v/>
      </c>
      <c r="G148" s="15">
        <f>IF($G$2="","",IFERROR(INDEX(Inventory_Import!$A$1:$AZ$1000,146,MATCH($G$2,Inventory_Import!$A$1:$AZ$1,0)),""))</f>
        <v/>
      </c>
      <c r="H148" s="15">
        <f>IF(OR(F148="",G148=""),"",G148-F148)</f>
        <v/>
      </c>
      <c r="I148" s="15">
        <f>IF(OR(E148="",F148=""),"",E148*F148)</f>
        <v/>
      </c>
      <c r="J148" s="15">
        <f>IF(OR(E148="",G148=""),"",E148*G148)</f>
        <v/>
      </c>
      <c r="K148" s="15">
        <f>IF(OR(E148="",H148=""),"",E148*H148)</f>
        <v/>
      </c>
      <c r="L148" s="15">
        <f>IF(A148="","",IFERROR(VLOOKUP(A148,Impact_List!$A$6:$B$2000,2,FALSE),"Unassigned"))</f>
        <v/>
      </c>
      <c r="M148">
        <f>IF($H$2="","",IFERROR(INDEX(Inventory_Import!$A$1:$AZ$1000,146,MATCH($H$2,Inventory_Import!$A$1:$AZ$1,0)),""))</f>
        <v/>
      </c>
      <c r="N148" s="15">
        <f>IF(OR(M148="",F148=""),"",M148*F148)</f>
        <v/>
      </c>
    </row>
    <row r="149">
      <c r="A149">
        <f>IF($A$2="","",IFERROR(INDEX(Inventory_Import!$A$1:$AZ$1000,147,MATCH($A$2,Inventory_Import!$A$1:$AZ$1,0)),""))</f>
        <v/>
      </c>
      <c r="B149">
        <f>IF($B$2="","",IFERROR(INDEX(Inventory_Import!$A$1:$AZ$1000,147,MATCH($B$2,Inventory_Import!$A$1:$AZ$1,0)),""))</f>
        <v/>
      </c>
      <c r="C149">
        <f>IF($C$2="","",IFERROR(INDEX(Inventory_Import!$A$1:$AZ$1000,147,MATCH($C$2,Inventory_Import!$A$1:$AZ$1,0)),""))</f>
        <v/>
      </c>
      <c r="D149">
        <f>IF($D$2="","",IFERROR(INDEX(Inventory_Import!$A$1:$AZ$1000,147,MATCH($D$2,Inventory_Import!$A$1:$AZ$1,0)),""))</f>
        <v/>
      </c>
      <c r="E149" s="14">
        <f>IF($E$2="","",IFERROR(INDEX(Inventory_Import!$A$1:$AZ$1000,147,MATCH($E$2,Inventory_Import!$A$1:$AZ$1,0)),""))</f>
        <v/>
      </c>
      <c r="F149" s="15">
        <f>IF($F$2="","",IFERROR(INDEX(Inventory_Import!$A$1:$AZ$1000,147,MATCH($F$2,Inventory_Import!$A$1:$AZ$1,0)),""))</f>
        <v/>
      </c>
      <c r="G149" s="15">
        <f>IF($G$2="","",IFERROR(INDEX(Inventory_Import!$A$1:$AZ$1000,147,MATCH($G$2,Inventory_Import!$A$1:$AZ$1,0)),""))</f>
        <v/>
      </c>
      <c r="H149" s="15">
        <f>IF(OR(F149="",G149=""),"",G149-F149)</f>
        <v/>
      </c>
      <c r="I149" s="15">
        <f>IF(OR(E149="",F149=""),"",E149*F149)</f>
        <v/>
      </c>
      <c r="J149" s="15">
        <f>IF(OR(E149="",G149=""),"",E149*G149)</f>
        <v/>
      </c>
      <c r="K149" s="15">
        <f>IF(OR(E149="",H149=""),"",E149*H149)</f>
        <v/>
      </c>
      <c r="L149" s="15">
        <f>IF(A149="","",IFERROR(VLOOKUP(A149,Impact_List!$A$6:$B$2000,2,FALSE),"Unassigned"))</f>
        <v/>
      </c>
      <c r="M149">
        <f>IF($H$2="","",IFERROR(INDEX(Inventory_Import!$A$1:$AZ$1000,147,MATCH($H$2,Inventory_Import!$A$1:$AZ$1,0)),""))</f>
        <v/>
      </c>
      <c r="N149" s="15">
        <f>IF(OR(M149="",F149=""),"",M149*F149)</f>
        <v/>
      </c>
    </row>
    <row r="150">
      <c r="A150">
        <f>IF($A$2="","",IFERROR(INDEX(Inventory_Import!$A$1:$AZ$1000,148,MATCH($A$2,Inventory_Import!$A$1:$AZ$1,0)),""))</f>
        <v/>
      </c>
      <c r="B150">
        <f>IF($B$2="","",IFERROR(INDEX(Inventory_Import!$A$1:$AZ$1000,148,MATCH($B$2,Inventory_Import!$A$1:$AZ$1,0)),""))</f>
        <v/>
      </c>
      <c r="C150">
        <f>IF($C$2="","",IFERROR(INDEX(Inventory_Import!$A$1:$AZ$1000,148,MATCH($C$2,Inventory_Import!$A$1:$AZ$1,0)),""))</f>
        <v/>
      </c>
      <c r="D150">
        <f>IF($D$2="","",IFERROR(INDEX(Inventory_Import!$A$1:$AZ$1000,148,MATCH($D$2,Inventory_Import!$A$1:$AZ$1,0)),""))</f>
        <v/>
      </c>
      <c r="E150" s="14">
        <f>IF($E$2="","",IFERROR(INDEX(Inventory_Import!$A$1:$AZ$1000,148,MATCH($E$2,Inventory_Import!$A$1:$AZ$1,0)),""))</f>
        <v/>
      </c>
      <c r="F150" s="15">
        <f>IF($F$2="","",IFERROR(INDEX(Inventory_Import!$A$1:$AZ$1000,148,MATCH($F$2,Inventory_Import!$A$1:$AZ$1,0)),""))</f>
        <v/>
      </c>
      <c r="G150" s="15">
        <f>IF($G$2="","",IFERROR(INDEX(Inventory_Import!$A$1:$AZ$1000,148,MATCH($G$2,Inventory_Import!$A$1:$AZ$1,0)),""))</f>
        <v/>
      </c>
      <c r="H150" s="15">
        <f>IF(OR(F150="",G150=""),"",G150-F150)</f>
        <v/>
      </c>
      <c r="I150" s="15">
        <f>IF(OR(E150="",F150=""),"",E150*F150)</f>
        <v/>
      </c>
      <c r="J150" s="15">
        <f>IF(OR(E150="",G150=""),"",E150*G150)</f>
        <v/>
      </c>
      <c r="K150" s="15">
        <f>IF(OR(E150="",H150=""),"",E150*H150)</f>
        <v/>
      </c>
      <c r="L150" s="15">
        <f>IF(A150="","",IFERROR(VLOOKUP(A150,Impact_List!$A$6:$B$2000,2,FALSE),"Unassigned"))</f>
        <v/>
      </c>
      <c r="M150">
        <f>IF($H$2="","",IFERROR(INDEX(Inventory_Import!$A$1:$AZ$1000,148,MATCH($H$2,Inventory_Import!$A$1:$AZ$1,0)),""))</f>
        <v/>
      </c>
      <c r="N150" s="15">
        <f>IF(OR(M150="",F150=""),"",M150*F150)</f>
        <v/>
      </c>
    </row>
    <row r="151">
      <c r="A151">
        <f>IF($A$2="","",IFERROR(INDEX(Inventory_Import!$A$1:$AZ$1000,149,MATCH($A$2,Inventory_Import!$A$1:$AZ$1,0)),""))</f>
        <v/>
      </c>
      <c r="B151">
        <f>IF($B$2="","",IFERROR(INDEX(Inventory_Import!$A$1:$AZ$1000,149,MATCH($B$2,Inventory_Import!$A$1:$AZ$1,0)),""))</f>
        <v/>
      </c>
      <c r="C151">
        <f>IF($C$2="","",IFERROR(INDEX(Inventory_Import!$A$1:$AZ$1000,149,MATCH($C$2,Inventory_Import!$A$1:$AZ$1,0)),""))</f>
        <v/>
      </c>
      <c r="D151">
        <f>IF($D$2="","",IFERROR(INDEX(Inventory_Import!$A$1:$AZ$1000,149,MATCH($D$2,Inventory_Import!$A$1:$AZ$1,0)),""))</f>
        <v/>
      </c>
      <c r="E151" s="14">
        <f>IF($E$2="","",IFERROR(INDEX(Inventory_Import!$A$1:$AZ$1000,149,MATCH($E$2,Inventory_Import!$A$1:$AZ$1,0)),""))</f>
        <v/>
      </c>
      <c r="F151" s="15">
        <f>IF($F$2="","",IFERROR(INDEX(Inventory_Import!$A$1:$AZ$1000,149,MATCH($F$2,Inventory_Import!$A$1:$AZ$1,0)),""))</f>
        <v/>
      </c>
      <c r="G151" s="15">
        <f>IF($G$2="","",IFERROR(INDEX(Inventory_Import!$A$1:$AZ$1000,149,MATCH($G$2,Inventory_Import!$A$1:$AZ$1,0)),""))</f>
        <v/>
      </c>
      <c r="H151" s="15">
        <f>IF(OR(F151="",G151=""),"",G151-F151)</f>
        <v/>
      </c>
      <c r="I151" s="15">
        <f>IF(OR(E151="",F151=""),"",E151*F151)</f>
        <v/>
      </c>
      <c r="J151" s="15">
        <f>IF(OR(E151="",G151=""),"",E151*G151)</f>
        <v/>
      </c>
      <c r="K151" s="15">
        <f>IF(OR(E151="",H151=""),"",E151*H151)</f>
        <v/>
      </c>
      <c r="L151" s="15">
        <f>IF(A151="","",IFERROR(VLOOKUP(A151,Impact_List!$A$6:$B$2000,2,FALSE),"Unassigned"))</f>
        <v/>
      </c>
      <c r="M151">
        <f>IF($H$2="","",IFERROR(INDEX(Inventory_Import!$A$1:$AZ$1000,149,MATCH($H$2,Inventory_Import!$A$1:$AZ$1,0)),""))</f>
        <v/>
      </c>
      <c r="N151" s="15">
        <f>IF(OR(M151="",F151=""),"",M151*F151)</f>
        <v/>
      </c>
    </row>
    <row r="152">
      <c r="A152">
        <f>IF($A$2="","",IFERROR(INDEX(Inventory_Import!$A$1:$AZ$1000,150,MATCH($A$2,Inventory_Import!$A$1:$AZ$1,0)),""))</f>
        <v/>
      </c>
      <c r="B152">
        <f>IF($B$2="","",IFERROR(INDEX(Inventory_Import!$A$1:$AZ$1000,150,MATCH($B$2,Inventory_Import!$A$1:$AZ$1,0)),""))</f>
        <v/>
      </c>
      <c r="C152">
        <f>IF($C$2="","",IFERROR(INDEX(Inventory_Import!$A$1:$AZ$1000,150,MATCH($C$2,Inventory_Import!$A$1:$AZ$1,0)),""))</f>
        <v/>
      </c>
      <c r="D152">
        <f>IF($D$2="","",IFERROR(INDEX(Inventory_Import!$A$1:$AZ$1000,150,MATCH($D$2,Inventory_Import!$A$1:$AZ$1,0)),""))</f>
        <v/>
      </c>
      <c r="E152" s="14">
        <f>IF($E$2="","",IFERROR(INDEX(Inventory_Import!$A$1:$AZ$1000,150,MATCH($E$2,Inventory_Import!$A$1:$AZ$1,0)),""))</f>
        <v/>
      </c>
      <c r="F152" s="15">
        <f>IF($F$2="","",IFERROR(INDEX(Inventory_Import!$A$1:$AZ$1000,150,MATCH($F$2,Inventory_Import!$A$1:$AZ$1,0)),""))</f>
        <v/>
      </c>
      <c r="G152" s="15">
        <f>IF($G$2="","",IFERROR(INDEX(Inventory_Import!$A$1:$AZ$1000,150,MATCH($G$2,Inventory_Import!$A$1:$AZ$1,0)),""))</f>
        <v/>
      </c>
      <c r="H152" s="15">
        <f>IF(OR(F152="",G152=""),"",G152-F152)</f>
        <v/>
      </c>
      <c r="I152" s="15">
        <f>IF(OR(E152="",F152=""),"",E152*F152)</f>
        <v/>
      </c>
      <c r="J152" s="15">
        <f>IF(OR(E152="",G152=""),"",E152*G152)</f>
        <v/>
      </c>
      <c r="K152" s="15">
        <f>IF(OR(E152="",H152=""),"",E152*H152)</f>
        <v/>
      </c>
      <c r="L152" s="15">
        <f>IF(A152="","",IFERROR(VLOOKUP(A152,Impact_List!$A$6:$B$2000,2,FALSE),"Unassigned"))</f>
        <v/>
      </c>
      <c r="M152">
        <f>IF($H$2="","",IFERROR(INDEX(Inventory_Import!$A$1:$AZ$1000,150,MATCH($H$2,Inventory_Import!$A$1:$AZ$1,0)),""))</f>
        <v/>
      </c>
      <c r="N152" s="15">
        <f>IF(OR(M152="",F152=""),"",M152*F152)</f>
        <v/>
      </c>
    </row>
    <row r="153">
      <c r="A153">
        <f>IF($A$2="","",IFERROR(INDEX(Inventory_Import!$A$1:$AZ$1000,151,MATCH($A$2,Inventory_Import!$A$1:$AZ$1,0)),""))</f>
        <v/>
      </c>
      <c r="B153">
        <f>IF($B$2="","",IFERROR(INDEX(Inventory_Import!$A$1:$AZ$1000,151,MATCH($B$2,Inventory_Import!$A$1:$AZ$1,0)),""))</f>
        <v/>
      </c>
      <c r="C153">
        <f>IF($C$2="","",IFERROR(INDEX(Inventory_Import!$A$1:$AZ$1000,151,MATCH($C$2,Inventory_Import!$A$1:$AZ$1,0)),""))</f>
        <v/>
      </c>
      <c r="D153">
        <f>IF($D$2="","",IFERROR(INDEX(Inventory_Import!$A$1:$AZ$1000,151,MATCH($D$2,Inventory_Import!$A$1:$AZ$1,0)),""))</f>
        <v/>
      </c>
      <c r="E153" s="14">
        <f>IF($E$2="","",IFERROR(INDEX(Inventory_Import!$A$1:$AZ$1000,151,MATCH($E$2,Inventory_Import!$A$1:$AZ$1,0)),""))</f>
        <v/>
      </c>
      <c r="F153" s="15">
        <f>IF($F$2="","",IFERROR(INDEX(Inventory_Import!$A$1:$AZ$1000,151,MATCH($F$2,Inventory_Import!$A$1:$AZ$1,0)),""))</f>
        <v/>
      </c>
      <c r="G153" s="15">
        <f>IF($G$2="","",IFERROR(INDEX(Inventory_Import!$A$1:$AZ$1000,151,MATCH($G$2,Inventory_Import!$A$1:$AZ$1,0)),""))</f>
        <v/>
      </c>
      <c r="H153" s="15">
        <f>IF(OR(F153="",G153=""),"",G153-F153)</f>
        <v/>
      </c>
      <c r="I153" s="15">
        <f>IF(OR(E153="",F153=""),"",E153*F153)</f>
        <v/>
      </c>
      <c r="J153" s="15">
        <f>IF(OR(E153="",G153=""),"",E153*G153)</f>
        <v/>
      </c>
      <c r="K153" s="15">
        <f>IF(OR(E153="",H153=""),"",E153*H153)</f>
        <v/>
      </c>
      <c r="L153" s="15">
        <f>IF(A153="","",IFERROR(VLOOKUP(A153,Impact_List!$A$6:$B$2000,2,FALSE),"Unassigned"))</f>
        <v/>
      </c>
      <c r="M153">
        <f>IF($H$2="","",IFERROR(INDEX(Inventory_Import!$A$1:$AZ$1000,151,MATCH($H$2,Inventory_Import!$A$1:$AZ$1,0)),""))</f>
        <v/>
      </c>
      <c r="N153" s="15">
        <f>IF(OR(M153="",F153=""),"",M153*F153)</f>
        <v/>
      </c>
    </row>
    <row r="154">
      <c r="A154">
        <f>IF($A$2="","",IFERROR(INDEX(Inventory_Import!$A$1:$AZ$1000,152,MATCH($A$2,Inventory_Import!$A$1:$AZ$1,0)),""))</f>
        <v/>
      </c>
      <c r="B154">
        <f>IF($B$2="","",IFERROR(INDEX(Inventory_Import!$A$1:$AZ$1000,152,MATCH($B$2,Inventory_Import!$A$1:$AZ$1,0)),""))</f>
        <v/>
      </c>
      <c r="C154">
        <f>IF($C$2="","",IFERROR(INDEX(Inventory_Import!$A$1:$AZ$1000,152,MATCH($C$2,Inventory_Import!$A$1:$AZ$1,0)),""))</f>
        <v/>
      </c>
      <c r="D154">
        <f>IF($D$2="","",IFERROR(INDEX(Inventory_Import!$A$1:$AZ$1000,152,MATCH($D$2,Inventory_Import!$A$1:$AZ$1,0)),""))</f>
        <v/>
      </c>
      <c r="E154" s="14">
        <f>IF($E$2="","",IFERROR(INDEX(Inventory_Import!$A$1:$AZ$1000,152,MATCH($E$2,Inventory_Import!$A$1:$AZ$1,0)),""))</f>
        <v/>
      </c>
      <c r="F154" s="15">
        <f>IF($F$2="","",IFERROR(INDEX(Inventory_Import!$A$1:$AZ$1000,152,MATCH($F$2,Inventory_Import!$A$1:$AZ$1,0)),""))</f>
        <v/>
      </c>
      <c r="G154" s="15">
        <f>IF($G$2="","",IFERROR(INDEX(Inventory_Import!$A$1:$AZ$1000,152,MATCH($G$2,Inventory_Import!$A$1:$AZ$1,0)),""))</f>
        <v/>
      </c>
      <c r="H154" s="15">
        <f>IF(OR(F154="",G154=""),"",G154-F154)</f>
        <v/>
      </c>
      <c r="I154" s="15">
        <f>IF(OR(E154="",F154=""),"",E154*F154)</f>
        <v/>
      </c>
      <c r="J154" s="15">
        <f>IF(OR(E154="",G154=""),"",E154*G154)</f>
        <v/>
      </c>
      <c r="K154" s="15">
        <f>IF(OR(E154="",H154=""),"",E154*H154)</f>
        <v/>
      </c>
      <c r="L154" s="15">
        <f>IF(A154="","",IFERROR(VLOOKUP(A154,Impact_List!$A$6:$B$2000,2,FALSE),"Unassigned"))</f>
        <v/>
      </c>
      <c r="M154">
        <f>IF($H$2="","",IFERROR(INDEX(Inventory_Import!$A$1:$AZ$1000,152,MATCH($H$2,Inventory_Import!$A$1:$AZ$1,0)),""))</f>
        <v/>
      </c>
      <c r="N154" s="15">
        <f>IF(OR(M154="",F154=""),"",M154*F154)</f>
        <v/>
      </c>
    </row>
    <row r="155">
      <c r="A155">
        <f>IF($A$2="","",IFERROR(INDEX(Inventory_Import!$A$1:$AZ$1000,153,MATCH($A$2,Inventory_Import!$A$1:$AZ$1,0)),""))</f>
        <v/>
      </c>
      <c r="B155">
        <f>IF($B$2="","",IFERROR(INDEX(Inventory_Import!$A$1:$AZ$1000,153,MATCH($B$2,Inventory_Import!$A$1:$AZ$1,0)),""))</f>
        <v/>
      </c>
      <c r="C155">
        <f>IF($C$2="","",IFERROR(INDEX(Inventory_Import!$A$1:$AZ$1000,153,MATCH($C$2,Inventory_Import!$A$1:$AZ$1,0)),""))</f>
        <v/>
      </c>
      <c r="D155">
        <f>IF($D$2="","",IFERROR(INDEX(Inventory_Import!$A$1:$AZ$1000,153,MATCH($D$2,Inventory_Import!$A$1:$AZ$1,0)),""))</f>
        <v/>
      </c>
      <c r="E155" s="14">
        <f>IF($E$2="","",IFERROR(INDEX(Inventory_Import!$A$1:$AZ$1000,153,MATCH($E$2,Inventory_Import!$A$1:$AZ$1,0)),""))</f>
        <v/>
      </c>
      <c r="F155" s="15">
        <f>IF($F$2="","",IFERROR(INDEX(Inventory_Import!$A$1:$AZ$1000,153,MATCH($F$2,Inventory_Import!$A$1:$AZ$1,0)),""))</f>
        <v/>
      </c>
      <c r="G155" s="15">
        <f>IF($G$2="","",IFERROR(INDEX(Inventory_Import!$A$1:$AZ$1000,153,MATCH($G$2,Inventory_Import!$A$1:$AZ$1,0)),""))</f>
        <v/>
      </c>
      <c r="H155" s="15">
        <f>IF(OR(F155="",G155=""),"",G155-F155)</f>
        <v/>
      </c>
      <c r="I155" s="15">
        <f>IF(OR(E155="",F155=""),"",E155*F155)</f>
        <v/>
      </c>
      <c r="J155" s="15">
        <f>IF(OR(E155="",G155=""),"",E155*G155)</f>
        <v/>
      </c>
      <c r="K155" s="15">
        <f>IF(OR(E155="",H155=""),"",E155*H155)</f>
        <v/>
      </c>
      <c r="L155" s="15">
        <f>IF(A155="","",IFERROR(VLOOKUP(A155,Impact_List!$A$6:$B$2000,2,FALSE),"Unassigned"))</f>
        <v/>
      </c>
      <c r="M155">
        <f>IF($H$2="","",IFERROR(INDEX(Inventory_Import!$A$1:$AZ$1000,153,MATCH($H$2,Inventory_Import!$A$1:$AZ$1,0)),""))</f>
        <v/>
      </c>
      <c r="N155" s="15">
        <f>IF(OR(M155="",F155=""),"",M155*F155)</f>
        <v/>
      </c>
    </row>
    <row r="156">
      <c r="A156">
        <f>IF($A$2="","",IFERROR(INDEX(Inventory_Import!$A$1:$AZ$1000,154,MATCH($A$2,Inventory_Import!$A$1:$AZ$1,0)),""))</f>
        <v/>
      </c>
      <c r="B156">
        <f>IF($B$2="","",IFERROR(INDEX(Inventory_Import!$A$1:$AZ$1000,154,MATCH($B$2,Inventory_Import!$A$1:$AZ$1,0)),""))</f>
        <v/>
      </c>
      <c r="C156">
        <f>IF($C$2="","",IFERROR(INDEX(Inventory_Import!$A$1:$AZ$1000,154,MATCH($C$2,Inventory_Import!$A$1:$AZ$1,0)),""))</f>
        <v/>
      </c>
      <c r="D156">
        <f>IF($D$2="","",IFERROR(INDEX(Inventory_Import!$A$1:$AZ$1000,154,MATCH($D$2,Inventory_Import!$A$1:$AZ$1,0)),""))</f>
        <v/>
      </c>
      <c r="E156" s="14">
        <f>IF($E$2="","",IFERROR(INDEX(Inventory_Import!$A$1:$AZ$1000,154,MATCH($E$2,Inventory_Import!$A$1:$AZ$1,0)),""))</f>
        <v/>
      </c>
      <c r="F156" s="15">
        <f>IF($F$2="","",IFERROR(INDEX(Inventory_Import!$A$1:$AZ$1000,154,MATCH($F$2,Inventory_Import!$A$1:$AZ$1,0)),""))</f>
        <v/>
      </c>
      <c r="G156" s="15">
        <f>IF($G$2="","",IFERROR(INDEX(Inventory_Import!$A$1:$AZ$1000,154,MATCH($G$2,Inventory_Import!$A$1:$AZ$1,0)),""))</f>
        <v/>
      </c>
      <c r="H156" s="15">
        <f>IF(OR(F156="",G156=""),"",G156-F156)</f>
        <v/>
      </c>
      <c r="I156" s="15">
        <f>IF(OR(E156="",F156=""),"",E156*F156)</f>
        <v/>
      </c>
      <c r="J156" s="15">
        <f>IF(OR(E156="",G156=""),"",E156*G156)</f>
        <v/>
      </c>
      <c r="K156" s="15">
        <f>IF(OR(E156="",H156=""),"",E156*H156)</f>
        <v/>
      </c>
      <c r="L156" s="15">
        <f>IF(A156="","",IFERROR(VLOOKUP(A156,Impact_List!$A$6:$B$2000,2,FALSE),"Unassigned"))</f>
        <v/>
      </c>
      <c r="M156">
        <f>IF($H$2="","",IFERROR(INDEX(Inventory_Import!$A$1:$AZ$1000,154,MATCH($H$2,Inventory_Import!$A$1:$AZ$1,0)),""))</f>
        <v/>
      </c>
      <c r="N156" s="15">
        <f>IF(OR(M156="",F156=""),"",M156*F156)</f>
        <v/>
      </c>
    </row>
    <row r="157">
      <c r="A157">
        <f>IF($A$2="","",IFERROR(INDEX(Inventory_Import!$A$1:$AZ$1000,155,MATCH($A$2,Inventory_Import!$A$1:$AZ$1,0)),""))</f>
        <v/>
      </c>
      <c r="B157">
        <f>IF($B$2="","",IFERROR(INDEX(Inventory_Import!$A$1:$AZ$1000,155,MATCH($B$2,Inventory_Import!$A$1:$AZ$1,0)),""))</f>
        <v/>
      </c>
      <c r="C157">
        <f>IF($C$2="","",IFERROR(INDEX(Inventory_Import!$A$1:$AZ$1000,155,MATCH($C$2,Inventory_Import!$A$1:$AZ$1,0)),""))</f>
        <v/>
      </c>
      <c r="D157">
        <f>IF($D$2="","",IFERROR(INDEX(Inventory_Import!$A$1:$AZ$1000,155,MATCH($D$2,Inventory_Import!$A$1:$AZ$1,0)),""))</f>
        <v/>
      </c>
      <c r="E157" s="14">
        <f>IF($E$2="","",IFERROR(INDEX(Inventory_Import!$A$1:$AZ$1000,155,MATCH($E$2,Inventory_Import!$A$1:$AZ$1,0)),""))</f>
        <v/>
      </c>
      <c r="F157" s="15">
        <f>IF($F$2="","",IFERROR(INDEX(Inventory_Import!$A$1:$AZ$1000,155,MATCH($F$2,Inventory_Import!$A$1:$AZ$1,0)),""))</f>
        <v/>
      </c>
      <c r="G157" s="15">
        <f>IF($G$2="","",IFERROR(INDEX(Inventory_Import!$A$1:$AZ$1000,155,MATCH($G$2,Inventory_Import!$A$1:$AZ$1,0)),""))</f>
        <v/>
      </c>
      <c r="H157" s="15">
        <f>IF(OR(F157="",G157=""),"",G157-F157)</f>
        <v/>
      </c>
      <c r="I157" s="15">
        <f>IF(OR(E157="",F157=""),"",E157*F157)</f>
        <v/>
      </c>
      <c r="J157" s="15">
        <f>IF(OR(E157="",G157=""),"",E157*G157)</f>
        <v/>
      </c>
      <c r="K157" s="15">
        <f>IF(OR(E157="",H157=""),"",E157*H157)</f>
        <v/>
      </c>
      <c r="L157" s="15">
        <f>IF(A157="","",IFERROR(VLOOKUP(A157,Impact_List!$A$6:$B$2000,2,FALSE),"Unassigned"))</f>
        <v/>
      </c>
      <c r="M157">
        <f>IF($H$2="","",IFERROR(INDEX(Inventory_Import!$A$1:$AZ$1000,155,MATCH($H$2,Inventory_Import!$A$1:$AZ$1,0)),""))</f>
        <v/>
      </c>
      <c r="N157" s="15">
        <f>IF(OR(M157="",F157=""),"",M157*F157)</f>
        <v/>
      </c>
    </row>
    <row r="158">
      <c r="A158">
        <f>IF($A$2="","",IFERROR(INDEX(Inventory_Import!$A$1:$AZ$1000,156,MATCH($A$2,Inventory_Import!$A$1:$AZ$1,0)),""))</f>
        <v/>
      </c>
      <c r="B158">
        <f>IF($B$2="","",IFERROR(INDEX(Inventory_Import!$A$1:$AZ$1000,156,MATCH($B$2,Inventory_Import!$A$1:$AZ$1,0)),""))</f>
        <v/>
      </c>
      <c r="C158">
        <f>IF($C$2="","",IFERROR(INDEX(Inventory_Import!$A$1:$AZ$1000,156,MATCH($C$2,Inventory_Import!$A$1:$AZ$1,0)),""))</f>
        <v/>
      </c>
      <c r="D158">
        <f>IF($D$2="","",IFERROR(INDEX(Inventory_Import!$A$1:$AZ$1000,156,MATCH($D$2,Inventory_Import!$A$1:$AZ$1,0)),""))</f>
        <v/>
      </c>
      <c r="E158" s="14">
        <f>IF($E$2="","",IFERROR(INDEX(Inventory_Import!$A$1:$AZ$1000,156,MATCH($E$2,Inventory_Import!$A$1:$AZ$1,0)),""))</f>
        <v/>
      </c>
      <c r="F158" s="15">
        <f>IF($F$2="","",IFERROR(INDEX(Inventory_Import!$A$1:$AZ$1000,156,MATCH($F$2,Inventory_Import!$A$1:$AZ$1,0)),""))</f>
        <v/>
      </c>
      <c r="G158" s="15">
        <f>IF($G$2="","",IFERROR(INDEX(Inventory_Import!$A$1:$AZ$1000,156,MATCH($G$2,Inventory_Import!$A$1:$AZ$1,0)),""))</f>
        <v/>
      </c>
      <c r="H158" s="15">
        <f>IF(OR(F158="",G158=""),"",G158-F158)</f>
        <v/>
      </c>
      <c r="I158" s="15">
        <f>IF(OR(E158="",F158=""),"",E158*F158)</f>
        <v/>
      </c>
      <c r="J158" s="15">
        <f>IF(OR(E158="",G158=""),"",E158*G158)</f>
        <v/>
      </c>
      <c r="K158" s="15">
        <f>IF(OR(E158="",H158=""),"",E158*H158)</f>
        <v/>
      </c>
      <c r="L158" s="15">
        <f>IF(A158="","",IFERROR(VLOOKUP(A158,Impact_List!$A$6:$B$2000,2,FALSE),"Unassigned"))</f>
        <v/>
      </c>
      <c r="M158">
        <f>IF($H$2="","",IFERROR(INDEX(Inventory_Import!$A$1:$AZ$1000,156,MATCH($H$2,Inventory_Import!$A$1:$AZ$1,0)),""))</f>
        <v/>
      </c>
      <c r="N158" s="15">
        <f>IF(OR(M158="",F158=""),"",M158*F158)</f>
        <v/>
      </c>
    </row>
    <row r="159">
      <c r="A159">
        <f>IF($A$2="","",IFERROR(INDEX(Inventory_Import!$A$1:$AZ$1000,157,MATCH($A$2,Inventory_Import!$A$1:$AZ$1,0)),""))</f>
        <v/>
      </c>
      <c r="B159">
        <f>IF($B$2="","",IFERROR(INDEX(Inventory_Import!$A$1:$AZ$1000,157,MATCH($B$2,Inventory_Import!$A$1:$AZ$1,0)),""))</f>
        <v/>
      </c>
      <c r="C159">
        <f>IF($C$2="","",IFERROR(INDEX(Inventory_Import!$A$1:$AZ$1000,157,MATCH($C$2,Inventory_Import!$A$1:$AZ$1,0)),""))</f>
        <v/>
      </c>
      <c r="D159">
        <f>IF($D$2="","",IFERROR(INDEX(Inventory_Import!$A$1:$AZ$1000,157,MATCH($D$2,Inventory_Import!$A$1:$AZ$1,0)),""))</f>
        <v/>
      </c>
      <c r="E159" s="14">
        <f>IF($E$2="","",IFERROR(INDEX(Inventory_Import!$A$1:$AZ$1000,157,MATCH($E$2,Inventory_Import!$A$1:$AZ$1,0)),""))</f>
        <v/>
      </c>
      <c r="F159" s="15">
        <f>IF($F$2="","",IFERROR(INDEX(Inventory_Import!$A$1:$AZ$1000,157,MATCH($F$2,Inventory_Import!$A$1:$AZ$1,0)),""))</f>
        <v/>
      </c>
      <c r="G159" s="15">
        <f>IF($G$2="","",IFERROR(INDEX(Inventory_Import!$A$1:$AZ$1000,157,MATCH($G$2,Inventory_Import!$A$1:$AZ$1,0)),""))</f>
        <v/>
      </c>
      <c r="H159" s="15">
        <f>IF(OR(F159="",G159=""),"",G159-F159)</f>
        <v/>
      </c>
      <c r="I159" s="15">
        <f>IF(OR(E159="",F159=""),"",E159*F159)</f>
        <v/>
      </c>
      <c r="J159" s="15">
        <f>IF(OR(E159="",G159=""),"",E159*G159)</f>
        <v/>
      </c>
      <c r="K159" s="15">
        <f>IF(OR(E159="",H159=""),"",E159*H159)</f>
        <v/>
      </c>
      <c r="L159" s="15">
        <f>IF(A159="","",IFERROR(VLOOKUP(A159,Impact_List!$A$6:$B$2000,2,FALSE),"Unassigned"))</f>
        <v/>
      </c>
      <c r="M159">
        <f>IF($H$2="","",IFERROR(INDEX(Inventory_Import!$A$1:$AZ$1000,157,MATCH($H$2,Inventory_Import!$A$1:$AZ$1,0)),""))</f>
        <v/>
      </c>
      <c r="N159" s="15">
        <f>IF(OR(M159="",F159=""),"",M159*F159)</f>
        <v/>
      </c>
    </row>
    <row r="160">
      <c r="A160">
        <f>IF($A$2="","",IFERROR(INDEX(Inventory_Import!$A$1:$AZ$1000,158,MATCH($A$2,Inventory_Import!$A$1:$AZ$1,0)),""))</f>
        <v/>
      </c>
      <c r="B160">
        <f>IF($B$2="","",IFERROR(INDEX(Inventory_Import!$A$1:$AZ$1000,158,MATCH($B$2,Inventory_Import!$A$1:$AZ$1,0)),""))</f>
        <v/>
      </c>
      <c r="C160">
        <f>IF($C$2="","",IFERROR(INDEX(Inventory_Import!$A$1:$AZ$1000,158,MATCH($C$2,Inventory_Import!$A$1:$AZ$1,0)),""))</f>
        <v/>
      </c>
      <c r="D160">
        <f>IF($D$2="","",IFERROR(INDEX(Inventory_Import!$A$1:$AZ$1000,158,MATCH($D$2,Inventory_Import!$A$1:$AZ$1,0)),""))</f>
        <v/>
      </c>
      <c r="E160" s="14">
        <f>IF($E$2="","",IFERROR(INDEX(Inventory_Import!$A$1:$AZ$1000,158,MATCH($E$2,Inventory_Import!$A$1:$AZ$1,0)),""))</f>
        <v/>
      </c>
      <c r="F160" s="15">
        <f>IF($F$2="","",IFERROR(INDEX(Inventory_Import!$A$1:$AZ$1000,158,MATCH($F$2,Inventory_Import!$A$1:$AZ$1,0)),""))</f>
        <v/>
      </c>
      <c r="G160" s="15">
        <f>IF($G$2="","",IFERROR(INDEX(Inventory_Import!$A$1:$AZ$1000,158,MATCH($G$2,Inventory_Import!$A$1:$AZ$1,0)),""))</f>
        <v/>
      </c>
      <c r="H160" s="15">
        <f>IF(OR(F160="",G160=""),"",G160-F160)</f>
        <v/>
      </c>
      <c r="I160" s="15">
        <f>IF(OR(E160="",F160=""),"",E160*F160)</f>
        <v/>
      </c>
      <c r="J160" s="15">
        <f>IF(OR(E160="",G160=""),"",E160*G160)</f>
        <v/>
      </c>
      <c r="K160" s="15">
        <f>IF(OR(E160="",H160=""),"",E160*H160)</f>
        <v/>
      </c>
      <c r="L160" s="15">
        <f>IF(A160="","",IFERROR(VLOOKUP(A160,Impact_List!$A$6:$B$2000,2,FALSE),"Unassigned"))</f>
        <v/>
      </c>
      <c r="M160">
        <f>IF($H$2="","",IFERROR(INDEX(Inventory_Import!$A$1:$AZ$1000,158,MATCH($H$2,Inventory_Import!$A$1:$AZ$1,0)),""))</f>
        <v/>
      </c>
      <c r="N160" s="15">
        <f>IF(OR(M160="",F160=""),"",M160*F160)</f>
        <v/>
      </c>
    </row>
    <row r="161">
      <c r="A161">
        <f>IF($A$2="","",IFERROR(INDEX(Inventory_Import!$A$1:$AZ$1000,159,MATCH($A$2,Inventory_Import!$A$1:$AZ$1,0)),""))</f>
        <v/>
      </c>
      <c r="B161">
        <f>IF($B$2="","",IFERROR(INDEX(Inventory_Import!$A$1:$AZ$1000,159,MATCH($B$2,Inventory_Import!$A$1:$AZ$1,0)),""))</f>
        <v/>
      </c>
      <c r="C161">
        <f>IF($C$2="","",IFERROR(INDEX(Inventory_Import!$A$1:$AZ$1000,159,MATCH($C$2,Inventory_Import!$A$1:$AZ$1,0)),""))</f>
        <v/>
      </c>
      <c r="D161">
        <f>IF($D$2="","",IFERROR(INDEX(Inventory_Import!$A$1:$AZ$1000,159,MATCH($D$2,Inventory_Import!$A$1:$AZ$1,0)),""))</f>
        <v/>
      </c>
      <c r="E161" s="14">
        <f>IF($E$2="","",IFERROR(INDEX(Inventory_Import!$A$1:$AZ$1000,159,MATCH($E$2,Inventory_Import!$A$1:$AZ$1,0)),""))</f>
        <v/>
      </c>
      <c r="F161" s="15">
        <f>IF($F$2="","",IFERROR(INDEX(Inventory_Import!$A$1:$AZ$1000,159,MATCH($F$2,Inventory_Import!$A$1:$AZ$1,0)),""))</f>
        <v/>
      </c>
      <c r="G161" s="15">
        <f>IF($G$2="","",IFERROR(INDEX(Inventory_Import!$A$1:$AZ$1000,159,MATCH($G$2,Inventory_Import!$A$1:$AZ$1,0)),""))</f>
        <v/>
      </c>
      <c r="H161" s="15">
        <f>IF(OR(F161="",G161=""),"",G161-F161)</f>
        <v/>
      </c>
      <c r="I161" s="15">
        <f>IF(OR(E161="",F161=""),"",E161*F161)</f>
        <v/>
      </c>
      <c r="J161" s="15">
        <f>IF(OR(E161="",G161=""),"",E161*G161)</f>
        <v/>
      </c>
      <c r="K161" s="15">
        <f>IF(OR(E161="",H161=""),"",E161*H161)</f>
        <v/>
      </c>
      <c r="L161" s="15">
        <f>IF(A161="","",IFERROR(VLOOKUP(A161,Impact_List!$A$6:$B$2000,2,FALSE),"Unassigned"))</f>
        <v/>
      </c>
      <c r="M161">
        <f>IF($H$2="","",IFERROR(INDEX(Inventory_Import!$A$1:$AZ$1000,159,MATCH($H$2,Inventory_Import!$A$1:$AZ$1,0)),""))</f>
        <v/>
      </c>
      <c r="N161" s="15">
        <f>IF(OR(M161="",F161=""),"",M161*F161)</f>
        <v/>
      </c>
    </row>
    <row r="162">
      <c r="A162">
        <f>IF($A$2="","",IFERROR(INDEX(Inventory_Import!$A$1:$AZ$1000,160,MATCH($A$2,Inventory_Import!$A$1:$AZ$1,0)),""))</f>
        <v/>
      </c>
      <c r="B162">
        <f>IF($B$2="","",IFERROR(INDEX(Inventory_Import!$A$1:$AZ$1000,160,MATCH($B$2,Inventory_Import!$A$1:$AZ$1,0)),""))</f>
        <v/>
      </c>
      <c r="C162">
        <f>IF($C$2="","",IFERROR(INDEX(Inventory_Import!$A$1:$AZ$1000,160,MATCH($C$2,Inventory_Import!$A$1:$AZ$1,0)),""))</f>
        <v/>
      </c>
      <c r="D162">
        <f>IF($D$2="","",IFERROR(INDEX(Inventory_Import!$A$1:$AZ$1000,160,MATCH($D$2,Inventory_Import!$A$1:$AZ$1,0)),""))</f>
        <v/>
      </c>
      <c r="E162" s="14">
        <f>IF($E$2="","",IFERROR(INDEX(Inventory_Import!$A$1:$AZ$1000,160,MATCH($E$2,Inventory_Import!$A$1:$AZ$1,0)),""))</f>
        <v/>
      </c>
      <c r="F162" s="15">
        <f>IF($F$2="","",IFERROR(INDEX(Inventory_Import!$A$1:$AZ$1000,160,MATCH($F$2,Inventory_Import!$A$1:$AZ$1,0)),""))</f>
        <v/>
      </c>
      <c r="G162" s="15">
        <f>IF($G$2="","",IFERROR(INDEX(Inventory_Import!$A$1:$AZ$1000,160,MATCH($G$2,Inventory_Import!$A$1:$AZ$1,0)),""))</f>
        <v/>
      </c>
      <c r="H162" s="15">
        <f>IF(OR(F162="",G162=""),"",G162-F162)</f>
        <v/>
      </c>
      <c r="I162" s="15">
        <f>IF(OR(E162="",F162=""),"",E162*F162)</f>
        <v/>
      </c>
      <c r="J162" s="15">
        <f>IF(OR(E162="",G162=""),"",E162*G162)</f>
        <v/>
      </c>
      <c r="K162" s="15">
        <f>IF(OR(E162="",H162=""),"",E162*H162)</f>
        <v/>
      </c>
      <c r="L162" s="15">
        <f>IF(A162="","",IFERROR(VLOOKUP(A162,Impact_List!$A$6:$B$2000,2,FALSE),"Unassigned"))</f>
        <v/>
      </c>
      <c r="M162">
        <f>IF($H$2="","",IFERROR(INDEX(Inventory_Import!$A$1:$AZ$1000,160,MATCH($H$2,Inventory_Import!$A$1:$AZ$1,0)),""))</f>
        <v/>
      </c>
      <c r="N162" s="15">
        <f>IF(OR(M162="",F162=""),"",M162*F162)</f>
        <v/>
      </c>
    </row>
    <row r="163">
      <c r="A163">
        <f>IF($A$2="","",IFERROR(INDEX(Inventory_Import!$A$1:$AZ$1000,161,MATCH($A$2,Inventory_Import!$A$1:$AZ$1,0)),""))</f>
        <v/>
      </c>
      <c r="B163">
        <f>IF($B$2="","",IFERROR(INDEX(Inventory_Import!$A$1:$AZ$1000,161,MATCH($B$2,Inventory_Import!$A$1:$AZ$1,0)),""))</f>
        <v/>
      </c>
      <c r="C163">
        <f>IF($C$2="","",IFERROR(INDEX(Inventory_Import!$A$1:$AZ$1000,161,MATCH($C$2,Inventory_Import!$A$1:$AZ$1,0)),""))</f>
        <v/>
      </c>
      <c r="D163">
        <f>IF($D$2="","",IFERROR(INDEX(Inventory_Import!$A$1:$AZ$1000,161,MATCH($D$2,Inventory_Import!$A$1:$AZ$1,0)),""))</f>
        <v/>
      </c>
      <c r="E163" s="14">
        <f>IF($E$2="","",IFERROR(INDEX(Inventory_Import!$A$1:$AZ$1000,161,MATCH($E$2,Inventory_Import!$A$1:$AZ$1,0)),""))</f>
        <v/>
      </c>
      <c r="F163" s="15">
        <f>IF($F$2="","",IFERROR(INDEX(Inventory_Import!$A$1:$AZ$1000,161,MATCH($F$2,Inventory_Import!$A$1:$AZ$1,0)),""))</f>
        <v/>
      </c>
      <c r="G163" s="15">
        <f>IF($G$2="","",IFERROR(INDEX(Inventory_Import!$A$1:$AZ$1000,161,MATCH($G$2,Inventory_Import!$A$1:$AZ$1,0)),""))</f>
        <v/>
      </c>
      <c r="H163" s="15">
        <f>IF(OR(F163="",G163=""),"",G163-F163)</f>
        <v/>
      </c>
      <c r="I163" s="15">
        <f>IF(OR(E163="",F163=""),"",E163*F163)</f>
        <v/>
      </c>
      <c r="J163" s="15">
        <f>IF(OR(E163="",G163=""),"",E163*G163)</f>
        <v/>
      </c>
      <c r="K163" s="15">
        <f>IF(OR(E163="",H163=""),"",E163*H163)</f>
        <v/>
      </c>
      <c r="L163" s="15">
        <f>IF(A163="","",IFERROR(VLOOKUP(A163,Impact_List!$A$6:$B$2000,2,FALSE),"Unassigned"))</f>
        <v/>
      </c>
      <c r="M163">
        <f>IF($H$2="","",IFERROR(INDEX(Inventory_Import!$A$1:$AZ$1000,161,MATCH($H$2,Inventory_Import!$A$1:$AZ$1,0)),""))</f>
        <v/>
      </c>
      <c r="N163" s="15">
        <f>IF(OR(M163="",F163=""),"",M163*F163)</f>
        <v/>
      </c>
    </row>
    <row r="164">
      <c r="A164">
        <f>IF($A$2="","",IFERROR(INDEX(Inventory_Import!$A$1:$AZ$1000,162,MATCH($A$2,Inventory_Import!$A$1:$AZ$1,0)),""))</f>
        <v/>
      </c>
      <c r="B164">
        <f>IF($B$2="","",IFERROR(INDEX(Inventory_Import!$A$1:$AZ$1000,162,MATCH($B$2,Inventory_Import!$A$1:$AZ$1,0)),""))</f>
        <v/>
      </c>
      <c r="C164">
        <f>IF($C$2="","",IFERROR(INDEX(Inventory_Import!$A$1:$AZ$1000,162,MATCH($C$2,Inventory_Import!$A$1:$AZ$1,0)),""))</f>
        <v/>
      </c>
      <c r="D164">
        <f>IF($D$2="","",IFERROR(INDEX(Inventory_Import!$A$1:$AZ$1000,162,MATCH($D$2,Inventory_Import!$A$1:$AZ$1,0)),""))</f>
        <v/>
      </c>
      <c r="E164" s="14">
        <f>IF($E$2="","",IFERROR(INDEX(Inventory_Import!$A$1:$AZ$1000,162,MATCH($E$2,Inventory_Import!$A$1:$AZ$1,0)),""))</f>
        <v/>
      </c>
      <c r="F164" s="15">
        <f>IF($F$2="","",IFERROR(INDEX(Inventory_Import!$A$1:$AZ$1000,162,MATCH($F$2,Inventory_Import!$A$1:$AZ$1,0)),""))</f>
        <v/>
      </c>
      <c r="G164" s="15">
        <f>IF($G$2="","",IFERROR(INDEX(Inventory_Import!$A$1:$AZ$1000,162,MATCH($G$2,Inventory_Import!$A$1:$AZ$1,0)),""))</f>
        <v/>
      </c>
      <c r="H164" s="15">
        <f>IF(OR(F164="",G164=""),"",G164-F164)</f>
        <v/>
      </c>
      <c r="I164" s="15">
        <f>IF(OR(E164="",F164=""),"",E164*F164)</f>
        <v/>
      </c>
      <c r="J164" s="15">
        <f>IF(OR(E164="",G164=""),"",E164*G164)</f>
        <v/>
      </c>
      <c r="K164" s="15">
        <f>IF(OR(E164="",H164=""),"",E164*H164)</f>
        <v/>
      </c>
      <c r="L164" s="15">
        <f>IF(A164="","",IFERROR(VLOOKUP(A164,Impact_List!$A$6:$B$2000,2,FALSE),"Unassigned"))</f>
        <v/>
      </c>
      <c r="M164">
        <f>IF($H$2="","",IFERROR(INDEX(Inventory_Import!$A$1:$AZ$1000,162,MATCH($H$2,Inventory_Import!$A$1:$AZ$1,0)),""))</f>
        <v/>
      </c>
      <c r="N164" s="15">
        <f>IF(OR(M164="",F164=""),"",M164*F164)</f>
        <v/>
      </c>
    </row>
    <row r="165">
      <c r="A165">
        <f>IF($A$2="","",IFERROR(INDEX(Inventory_Import!$A$1:$AZ$1000,163,MATCH($A$2,Inventory_Import!$A$1:$AZ$1,0)),""))</f>
        <v/>
      </c>
      <c r="B165">
        <f>IF($B$2="","",IFERROR(INDEX(Inventory_Import!$A$1:$AZ$1000,163,MATCH($B$2,Inventory_Import!$A$1:$AZ$1,0)),""))</f>
        <v/>
      </c>
      <c r="C165">
        <f>IF($C$2="","",IFERROR(INDEX(Inventory_Import!$A$1:$AZ$1000,163,MATCH($C$2,Inventory_Import!$A$1:$AZ$1,0)),""))</f>
        <v/>
      </c>
      <c r="D165">
        <f>IF($D$2="","",IFERROR(INDEX(Inventory_Import!$A$1:$AZ$1000,163,MATCH($D$2,Inventory_Import!$A$1:$AZ$1,0)),""))</f>
        <v/>
      </c>
      <c r="E165" s="14">
        <f>IF($E$2="","",IFERROR(INDEX(Inventory_Import!$A$1:$AZ$1000,163,MATCH($E$2,Inventory_Import!$A$1:$AZ$1,0)),""))</f>
        <v/>
      </c>
      <c r="F165" s="15">
        <f>IF($F$2="","",IFERROR(INDEX(Inventory_Import!$A$1:$AZ$1000,163,MATCH($F$2,Inventory_Import!$A$1:$AZ$1,0)),""))</f>
        <v/>
      </c>
      <c r="G165" s="15">
        <f>IF($G$2="","",IFERROR(INDEX(Inventory_Import!$A$1:$AZ$1000,163,MATCH($G$2,Inventory_Import!$A$1:$AZ$1,0)),""))</f>
        <v/>
      </c>
      <c r="H165" s="15">
        <f>IF(OR(F165="",G165=""),"",G165-F165)</f>
        <v/>
      </c>
      <c r="I165" s="15">
        <f>IF(OR(E165="",F165=""),"",E165*F165)</f>
        <v/>
      </c>
      <c r="J165" s="15">
        <f>IF(OR(E165="",G165=""),"",E165*G165)</f>
        <v/>
      </c>
      <c r="K165" s="15">
        <f>IF(OR(E165="",H165=""),"",E165*H165)</f>
        <v/>
      </c>
      <c r="L165" s="15">
        <f>IF(A165="","",IFERROR(VLOOKUP(A165,Impact_List!$A$6:$B$2000,2,FALSE),"Unassigned"))</f>
        <v/>
      </c>
      <c r="M165">
        <f>IF($H$2="","",IFERROR(INDEX(Inventory_Import!$A$1:$AZ$1000,163,MATCH($H$2,Inventory_Import!$A$1:$AZ$1,0)),""))</f>
        <v/>
      </c>
      <c r="N165" s="15">
        <f>IF(OR(M165="",F165=""),"",M165*F165)</f>
        <v/>
      </c>
    </row>
    <row r="166">
      <c r="A166">
        <f>IF($A$2="","",IFERROR(INDEX(Inventory_Import!$A$1:$AZ$1000,164,MATCH($A$2,Inventory_Import!$A$1:$AZ$1,0)),""))</f>
        <v/>
      </c>
      <c r="B166">
        <f>IF($B$2="","",IFERROR(INDEX(Inventory_Import!$A$1:$AZ$1000,164,MATCH($B$2,Inventory_Import!$A$1:$AZ$1,0)),""))</f>
        <v/>
      </c>
      <c r="C166">
        <f>IF($C$2="","",IFERROR(INDEX(Inventory_Import!$A$1:$AZ$1000,164,MATCH($C$2,Inventory_Import!$A$1:$AZ$1,0)),""))</f>
        <v/>
      </c>
      <c r="D166">
        <f>IF($D$2="","",IFERROR(INDEX(Inventory_Import!$A$1:$AZ$1000,164,MATCH($D$2,Inventory_Import!$A$1:$AZ$1,0)),""))</f>
        <v/>
      </c>
      <c r="E166" s="14">
        <f>IF($E$2="","",IFERROR(INDEX(Inventory_Import!$A$1:$AZ$1000,164,MATCH($E$2,Inventory_Import!$A$1:$AZ$1,0)),""))</f>
        <v/>
      </c>
      <c r="F166" s="15">
        <f>IF($F$2="","",IFERROR(INDEX(Inventory_Import!$A$1:$AZ$1000,164,MATCH($F$2,Inventory_Import!$A$1:$AZ$1,0)),""))</f>
        <v/>
      </c>
      <c r="G166" s="15">
        <f>IF($G$2="","",IFERROR(INDEX(Inventory_Import!$A$1:$AZ$1000,164,MATCH($G$2,Inventory_Import!$A$1:$AZ$1,0)),""))</f>
        <v/>
      </c>
      <c r="H166" s="15">
        <f>IF(OR(F166="",G166=""),"",G166-F166)</f>
        <v/>
      </c>
      <c r="I166" s="15">
        <f>IF(OR(E166="",F166=""),"",E166*F166)</f>
        <v/>
      </c>
      <c r="J166" s="15">
        <f>IF(OR(E166="",G166=""),"",E166*G166)</f>
        <v/>
      </c>
      <c r="K166" s="15">
        <f>IF(OR(E166="",H166=""),"",E166*H166)</f>
        <v/>
      </c>
      <c r="L166" s="15">
        <f>IF(A166="","",IFERROR(VLOOKUP(A166,Impact_List!$A$6:$B$2000,2,FALSE),"Unassigned"))</f>
        <v/>
      </c>
      <c r="M166">
        <f>IF($H$2="","",IFERROR(INDEX(Inventory_Import!$A$1:$AZ$1000,164,MATCH($H$2,Inventory_Import!$A$1:$AZ$1,0)),""))</f>
        <v/>
      </c>
      <c r="N166" s="15">
        <f>IF(OR(M166="",F166=""),"",M166*F166)</f>
        <v/>
      </c>
    </row>
    <row r="167">
      <c r="A167">
        <f>IF($A$2="","",IFERROR(INDEX(Inventory_Import!$A$1:$AZ$1000,165,MATCH($A$2,Inventory_Import!$A$1:$AZ$1,0)),""))</f>
        <v/>
      </c>
      <c r="B167">
        <f>IF($B$2="","",IFERROR(INDEX(Inventory_Import!$A$1:$AZ$1000,165,MATCH($B$2,Inventory_Import!$A$1:$AZ$1,0)),""))</f>
        <v/>
      </c>
      <c r="C167">
        <f>IF($C$2="","",IFERROR(INDEX(Inventory_Import!$A$1:$AZ$1000,165,MATCH($C$2,Inventory_Import!$A$1:$AZ$1,0)),""))</f>
        <v/>
      </c>
      <c r="D167">
        <f>IF($D$2="","",IFERROR(INDEX(Inventory_Import!$A$1:$AZ$1000,165,MATCH($D$2,Inventory_Import!$A$1:$AZ$1,0)),""))</f>
        <v/>
      </c>
      <c r="E167" s="14">
        <f>IF($E$2="","",IFERROR(INDEX(Inventory_Import!$A$1:$AZ$1000,165,MATCH($E$2,Inventory_Import!$A$1:$AZ$1,0)),""))</f>
        <v/>
      </c>
      <c r="F167" s="15">
        <f>IF($F$2="","",IFERROR(INDEX(Inventory_Import!$A$1:$AZ$1000,165,MATCH($F$2,Inventory_Import!$A$1:$AZ$1,0)),""))</f>
        <v/>
      </c>
      <c r="G167" s="15">
        <f>IF($G$2="","",IFERROR(INDEX(Inventory_Import!$A$1:$AZ$1000,165,MATCH($G$2,Inventory_Import!$A$1:$AZ$1,0)),""))</f>
        <v/>
      </c>
      <c r="H167" s="15">
        <f>IF(OR(F167="",G167=""),"",G167-F167)</f>
        <v/>
      </c>
      <c r="I167" s="15">
        <f>IF(OR(E167="",F167=""),"",E167*F167)</f>
        <v/>
      </c>
      <c r="J167" s="15">
        <f>IF(OR(E167="",G167=""),"",E167*G167)</f>
        <v/>
      </c>
      <c r="K167" s="15">
        <f>IF(OR(E167="",H167=""),"",E167*H167)</f>
        <v/>
      </c>
      <c r="L167" s="15">
        <f>IF(A167="","",IFERROR(VLOOKUP(A167,Impact_List!$A$6:$B$2000,2,FALSE),"Unassigned"))</f>
        <v/>
      </c>
      <c r="M167">
        <f>IF($H$2="","",IFERROR(INDEX(Inventory_Import!$A$1:$AZ$1000,165,MATCH($H$2,Inventory_Import!$A$1:$AZ$1,0)),""))</f>
        <v/>
      </c>
      <c r="N167" s="15">
        <f>IF(OR(M167="",F167=""),"",M167*F167)</f>
        <v/>
      </c>
    </row>
    <row r="168">
      <c r="A168">
        <f>IF($A$2="","",IFERROR(INDEX(Inventory_Import!$A$1:$AZ$1000,166,MATCH($A$2,Inventory_Import!$A$1:$AZ$1,0)),""))</f>
        <v/>
      </c>
      <c r="B168">
        <f>IF($B$2="","",IFERROR(INDEX(Inventory_Import!$A$1:$AZ$1000,166,MATCH($B$2,Inventory_Import!$A$1:$AZ$1,0)),""))</f>
        <v/>
      </c>
      <c r="C168">
        <f>IF($C$2="","",IFERROR(INDEX(Inventory_Import!$A$1:$AZ$1000,166,MATCH($C$2,Inventory_Import!$A$1:$AZ$1,0)),""))</f>
        <v/>
      </c>
      <c r="D168">
        <f>IF($D$2="","",IFERROR(INDEX(Inventory_Import!$A$1:$AZ$1000,166,MATCH($D$2,Inventory_Import!$A$1:$AZ$1,0)),""))</f>
        <v/>
      </c>
      <c r="E168" s="14">
        <f>IF($E$2="","",IFERROR(INDEX(Inventory_Import!$A$1:$AZ$1000,166,MATCH($E$2,Inventory_Import!$A$1:$AZ$1,0)),""))</f>
        <v/>
      </c>
      <c r="F168" s="15">
        <f>IF($F$2="","",IFERROR(INDEX(Inventory_Import!$A$1:$AZ$1000,166,MATCH($F$2,Inventory_Import!$A$1:$AZ$1,0)),""))</f>
        <v/>
      </c>
      <c r="G168" s="15">
        <f>IF($G$2="","",IFERROR(INDEX(Inventory_Import!$A$1:$AZ$1000,166,MATCH($G$2,Inventory_Import!$A$1:$AZ$1,0)),""))</f>
        <v/>
      </c>
      <c r="H168" s="15">
        <f>IF(OR(F168="",G168=""),"",G168-F168)</f>
        <v/>
      </c>
      <c r="I168" s="15">
        <f>IF(OR(E168="",F168=""),"",E168*F168)</f>
        <v/>
      </c>
      <c r="J168" s="15">
        <f>IF(OR(E168="",G168=""),"",E168*G168)</f>
        <v/>
      </c>
      <c r="K168" s="15">
        <f>IF(OR(E168="",H168=""),"",E168*H168)</f>
        <v/>
      </c>
      <c r="L168" s="15">
        <f>IF(A168="","",IFERROR(VLOOKUP(A168,Impact_List!$A$6:$B$2000,2,FALSE),"Unassigned"))</f>
        <v/>
      </c>
      <c r="M168">
        <f>IF($H$2="","",IFERROR(INDEX(Inventory_Import!$A$1:$AZ$1000,166,MATCH($H$2,Inventory_Import!$A$1:$AZ$1,0)),""))</f>
        <v/>
      </c>
      <c r="N168" s="15">
        <f>IF(OR(M168="",F168=""),"",M168*F168)</f>
        <v/>
      </c>
    </row>
    <row r="169">
      <c r="A169">
        <f>IF($A$2="","",IFERROR(INDEX(Inventory_Import!$A$1:$AZ$1000,167,MATCH($A$2,Inventory_Import!$A$1:$AZ$1,0)),""))</f>
        <v/>
      </c>
      <c r="B169">
        <f>IF($B$2="","",IFERROR(INDEX(Inventory_Import!$A$1:$AZ$1000,167,MATCH($B$2,Inventory_Import!$A$1:$AZ$1,0)),""))</f>
        <v/>
      </c>
      <c r="C169">
        <f>IF($C$2="","",IFERROR(INDEX(Inventory_Import!$A$1:$AZ$1000,167,MATCH($C$2,Inventory_Import!$A$1:$AZ$1,0)),""))</f>
        <v/>
      </c>
      <c r="D169">
        <f>IF($D$2="","",IFERROR(INDEX(Inventory_Import!$A$1:$AZ$1000,167,MATCH($D$2,Inventory_Import!$A$1:$AZ$1,0)),""))</f>
        <v/>
      </c>
      <c r="E169" s="14">
        <f>IF($E$2="","",IFERROR(INDEX(Inventory_Import!$A$1:$AZ$1000,167,MATCH($E$2,Inventory_Import!$A$1:$AZ$1,0)),""))</f>
        <v/>
      </c>
      <c r="F169" s="15">
        <f>IF($F$2="","",IFERROR(INDEX(Inventory_Import!$A$1:$AZ$1000,167,MATCH($F$2,Inventory_Import!$A$1:$AZ$1,0)),""))</f>
        <v/>
      </c>
      <c r="G169" s="15">
        <f>IF($G$2="","",IFERROR(INDEX(Inventory_Import!$A$1:$AZ$1000,167,MATCH($G$2,Inventory_Import!$A$1:$AZ$1,0)),""))</f>
        <v/>
      </c>
      <c r="H169" s="15">
        <f>IF(OR(F169="",G169=""),"",G169-F169)</f>
        <v/>
      </c>
      <c r="I169" s="15">
        <f>IF(OR(E169="",F169=""),"",E169*F169)</f>
        <v/>
      </c>
      <c r="J169" s="15">
        <f>IF(OR(E169="",G169=""),"",E169*G169)</f>
        <v/>
      </c>
      <c r="K169" s="15">
        <f>IF(OR(E169="",H169=""),"",E169*H169)</f>
        <v/>
      </c>
      <c r="L169" s="15">
        <f>IF(A169="","",IFERROR(VLOOKUP(A169,Impact_List!$A$6:$B$2000,2,FALSE),"Unassigned"))</f>
        <v/>
      </c>
      <c r="M169">
        <f>IF($H$2="","",IFERROR(INDEX(Inventory_Import!$A$1:$AZ$1000,167,MATCH($H$2,Inventory_Import!$A$1:$AZ$1,0)),""))</f>
        <v/>
      </c>
      <c r="N169" s="15">
        <f>IF(OR(M169="",F169=""),"",M169*F169)</f>
        <v/>
      </c>
    </row>
    <row r="170">
      <c r="A170">
        <f>IF($A$2="","",IFERROR(INDEX(Inventory_Import!$A$1:$AZ$1000,168,MATCH($A$2,Inventory_Import!$A$1:$AZ$1,0)),""))</f>
        <v/>
      </c>
      <c r="B170">
        <f>IF($B$2="","",IFERROR(INDEX(Inventory_Import!$A$1:$AZ$1000,168,MATCH($B$2,Inventory_Import!$A$1:$AZ$1,0)),""))</f>
        <v/>
      </c>
      <c r="C170">
        <f>IF($C$2="","",IFERROR(INDEX(Inventory_Import!$A$1:$AZ$1000,168,MATCH($C$2,Inventory_Import!$A$1:$AZ$1,0)),""))</f>
        <v/>
      </c>
      <c r="D170">
        <f>IF($D$2="","",IFERROR(INDEX(Inventory_Import!$A$1:$AZ$1000,168,MATCH($D$2,Inventory_Import!$A$1:$AZ$1,0)),""))</f>
        <v/>
      </c>
      <c r="E170" s="14">
        <f>IF($E$2="","",IFERROR(INDEX(Inventory_Import!$A$1:$AZ$1000,168,MATCH($E$2,Inventory_Import!$A$1:$AZ$1,0)),""))</f>
        <v/>
      </c>
      <c r="F170" s="15">
        <f>IF($F$2="","",IFERROR(INDEX(Inventory_Import!$A$1:$AZ$1000,168,MATCH($F$2,Inventory_Import!$A$1:$AZ$1,0)),""))</f>
        <v/>
      </c>
      <c r="G170" s="15">
        <f>IF($G$2="","",IFERROR(INDEX(Inventory_Import!$A$1:$AZ$1000,168,MATCH($G$2,Inventory_Import!$A$1:$AZ$1,0)),""))</f>
        <v/>
      </c>
      <c r="H170" s="15">
        <f>IF(OR(F170="",G170=""),"",G170-F170)</f>
        <v/>
      </c>
      <c r="I170" s="15">
        <f>IF(OR(E170="",F170=""),"",E170*F170)</f>
        <v/>
      </c>
      <c r="J170" s="15">
        <f>IF(OR(E170="",G170=""),"",E170*G170)</f>
        <v/>
      </c>
      <c r="K170" s="15">
        <f>IF(OR(E170="",H170=""),"",E170*H170)</f>
        <v/>
      </c>
      <c r="L170" s="15">
        <f>IF(A170="","",IFERROR(VLOOKUP(A170,Impact_List!$A$6:$B$2000,2,FALSE),"Unassigned"))</f>
        <v/>
      </c>
      <c r="M170">
        <f>IF($H$2="","",IFERROR(INDEX(Inventory_Import!$A$1:$AZ$1000,168,MATCH($H$2,Inventory_Import!$A$1:$AZ$1,0)),""))</f>
        <v/>
      </c>
      <c r="N170" s="15">
        <f>IF(OR(M170="",F170=""),"",M170*F170)</f>
        <v/>
      </c>
    </row>
    <row r="171">
      <c r="A171">
        <f>IF($A$2="","",IFERROR(INDEX(Inventory_Import!$A$1:$AZ$1000,169,MATCH($A$2,Inventory_Import!$A$1:$AZ$1,0)),""))</f>
        <v/>
      </c>
      <c r="B171">
        <f>IF($B$2="","",IFERROR(INDEX(Inventory_Import!$A$1:$AZ$1000,169,MATCH($B$2,Inventory_Import!$A$1:$AZ$1,0)),""))</f>
        <v/>
      </c>
      <c r="C171">
        <f>IF($C$2="","",IFERROR(INDEX(Inventory_Import!$A$1:$AZ$1000,169,MATCH($C$2,Inventory_Import!$A$1:$AZ$1,0)),""))</f>
        <v/>
      </c>
      <c r="D171">
        <f>IF($D$2="","",IFERROR(INDEX(Inventory_Import!$A$1:$AZ$1000,169,MATCH($D$2,Inventory_Import!$A$1:$AZ$1,0)),""))</f>
        <v/>
      </c>
      <c r="E171" s="14">
        <f>IF($E$2="","",IFERROR(INDEX(Inventory_Import!$A$1:$AZ$1000,169,MATCH($E$2,Inventory_Import!$A$1:$AZ$1,0)),""))</f>
        <v/>
      </c>
      <c r="F171" s="15">
        <f>IF($F$2="","",IFERROR(INDEX(Inventory_Import!$A$1:$AZ$1000,169,MATCH($F$2,Inventory_Import!$A$1:$AZ$1,0)),""))</f>
        <v/>
      </c>
      <c r="G171" s="15">
        <f>IF($G$2="","",IFERROR(INDEX(Inventory_Import!$A$1:$AZ$1000,169,MATCH($G$2,Inventory_Import!$A$1:$AZ$1,0)),""))</f>
        <v/>
      </c>
      <c r="H171" s="15">
        <f>IF(OR(F171="",G171=""),"",G171-F171)</f>
        <v/>
      </c>
      <c r="I171" s="15">
        <f>IF(OR(E171="",F171=""),"",E171*F171)</f>
        <v/>
      </c>
      <c r="J171" s="15">
        <f>IF(OR(E171="",G171=""),"",E171*G171)</f>
        <v/>
      </c>
      <c r="K171" s="15">
        <f>IF(OR(E171="",H171=""),"",E171*H171)</f>
        <v/>
      </c>
      <c r="L171" s="15">
        <f>IF(A171="","",IFERROR(VLOOKUP(A171,Impact_List!$A$6:$B$2000,2,FALSE),"Unassigned"))</f>
        <v/>
      </c>
      <c r="M171">
        <f>IF($H$2="","",IFERROR(INDEX(Inventory_Import!$A$1:$AZ$1000,169,MATCH($H$2,Inventory_Import!$A$1:$AZ$1,0)),""))</f>
        <v/>
      </c>
      <c r="N171" s="15">
        <f>IF(OR(M171="",F171=""),"",M171*F171)</f>
        <v/>
      </c>
    </row>
    <row r="172">
      <c r="A172">
        <f>IF($A$2="","",IFERROR(INDEX(Inventory_Import!$A$1:$AZ$1000,170,MATCH($A$2,Inventory_Import!$A$1:$AZ$1,0)),""))</f>
        <v/>
      </c>
      <c r="B172">
        <f>IF($B$2="","",IFERROR(INDEX(Inventory_Import!$A$1:$AZ$1000,170,MATCH($B$2,Inventory_Import!$A$1:$AZ$1,0)),""))</f>
        <v/>
      </c>
      <c r="C172">
        <f>IF($C$2="","",IFERROR(INDEX(Inventory_Import!$A$1:$AZ$1000,170,MATCH($C$2,Inventory_Import!$A$1:$AZ$1,0)),""))</f>
        <v/>
      </c>
      <c r="D172">
        <f>IF($D$2="","",IFERROR(INDEX(Inventory_Import!$A$1:$AZ$1000,170,MATCH($D$2,Inventory_Import!$A$1:$AZ$1,0)),""))</f>
        <v/>
      </c>
      <c r="E172" s="14">
        <f>IF($E$2="","",IFERROR(INDEX(Inventory_Import!$A$1:$AZ$1000,170,MATCH($E$2,Inventory_Import!$A$1:$AZ$1,0)),""))</f>
        <v/>
      </c>
      <c r="F172" s="15">
        <f>IF($F$2="","",IFERROR(INDEX(Inventory_Import!$A$1:$AZ$1000,170,MATCH($F$2,Inventory_Import!$A$1:$AZ$1,0)),""))</f>
        <v/>
      </c>
      <c r="G172" s="15">
        <f>IF($G$2="","",IFERROR(INDEX(Inventory_Import!$A$1:$AZ$1000,170,MATCH($G$2,Inventory_Import!$A$1:$AZ$1,0)),""))</f>
        <v/>
      </c>
      <c r="H172" s="15">
        <f>IF(OR(F172="",G172=""),"",G172-F172)</f>
        <v/>
      </c>
      <c r="I172" s="15">
        <f>IF(OR(E172="",F172=""),"",E172*F172)</f>
        <v/>
      </c>
      <c r="J172" s="15">
        <f>IF(OR(E172="",G172=""),"",E172*G172)</f>
        <v/>
      </c>
      <c r="K172" s="15">
        <f>IF(OR(E172="",H172=""),"",E172*H172)</f>
        <v/>
      </c>
      <c r="L172" s="15">
        <f>IF(A172="","",IFERROR(VLOOKUP(A172,Impact_List!$A$6:$B$2000,2,FALSE),"Unassigned"))</f>
        <v/>
      </c>
      <c r="M172">
        <f>IF($H$2="","",IFERROR(INDEX(Inventory_Import!$A$1:$AZ$1000,170,MATCH($H$2,Inventory_Import!$A$1:$AZ$1,0)),""))</f>
        <v/>
      </c>
      <c r="N172" s="15">
        <f>IF(OR(M172="",F172=""),"",M172*F172)</f>
        <v/>
      </c>
    </row>
    <row r="173">
      <c r="A173">
        <f>IF($A$2="","",IFERROR(INDEX(Inventory_Import!$A$1:$AZ$1000,171,MATCH($A$2,Inventory_Import!$A$1:$AZ$1,0)),""))</f>
        <v/>
      </c>
      <c r="B173">
        <f>IF($B$2="","",IFERROR(INDEX(Inventory_Import!$A$1:$AZ$1000,171,MATCH($B$2,Inventory_Import!$A$1:$AZ$1,0)),""))</f>
        <v/>
      </c>
      <c r="C173">
        <f>IF($C$2="","",IFERROR(INDEX(Inventory_Import!$A$1:$AZ$1000,171,MATCH($C$2,Inventory_Import!$A$1:$AZ$1,0)),""))</f>
        <v/>
      </c>
      <c r="D173">
        <f>IF($D$2="","",IFERROR(INDEX(Inventory_Import!$A$1:$AZ$1000,171,MATCH($D$2,Inventory_Import!$A$1:$AZ$1,0)),""))</f>
        <v/>
      </c>
      <c r="E173" s="14">
        <f>IF($E$2="","",IFERROR(INDEX(Inventory_Import!$A$1:$AZ$1000,171,MATCH($E$2,Inventory_Import!$A$1:$AZ$1,0)),""))</f>
        <v/>
      </c>
      <c r="F173" s="15">
        <f>IF($F$2="","",IFERROR(INDEX(Inventory_Import!$A$1:$AZ$1000,171,MATCH($F$2,Inventory_Import!$A$1:$AZ$1,0)),""))</f>
        <v/>
      </c>
      <c r="G173" s="15">
        <f>IF($G$2="","",IFERROR(INDEX(Inventory_Import!$A$1:$AZ$1000,171,MATCH($G$2,Inventory_Import!$A$1:$AZ$1,0)),""))</f>
        <v/>
      </c>
      <c r="H173" s="15">
        <f>IF(OR(F173="",G173=""),"",G173-F173)</f>
        <v/>
      </c>
      <c r="I173" s="15">
        <f>IF(OR(E173="",F173=""),"",E173*F173)</f>
        <v/>
      </c>
      <c r="J173" s="15">
        <f>IF(OR(E173="",G173=""),"",E173*G173)</f>
        <v/>
      </c>
      <c r="K173" s="15">
        <f>IF(OR(E173="",H173=""),"",E173*H173)</f>
        <v/>
      </c>
      <c r="L173" s="15">
        <f>IF(A173="","",IFERROR(VLOOKUP(A173,Impact_List!$A$6:$B$2000,2,FALSE),"Unassigned"))</f>
        <v/>
      </c>
      <c r="M173">
        <f>IF($H$2="","",IFERROR(INDEX(Inventory_Import!$A$1:$AZ$1000,171,MATCH($H$2,Inventory_Import!$A$1:$AZ$1,0)),""))</f>
        <v/>
      </c>
      <c r="N173" s="15">
        <f>IF(OR(M173="",F173=""),"",M173*F173)</f>
        <v/>
      </c>
    </row>
    <row r="174">
      <c r="A174">
        <f>IF($A$2="","",IFERROR(INDEX(Inventory_Import!$A$1:$AZ$1000,172,MATCH($A$2,Inventory_Import!$A$1:$AZ$1,0)),""))</f>
        <v/>
      </c>
      <c r="B174">
        <f>IF($B$2="","",IFERROR(INDEX(Inventory_Import!$A$1:$AZ$1000,172,MATCH($B$2,Inventory_Import!$A$1:$AZ$1,0)),""))</f>
        <v/>
      </c>
      <c r="C174">
        <f>IF($C$2="","",IFERROR(INDEX(Inventory_Import!$A$1:$AZ$1000,172,MATCH($C$2,Inventory_Import!$A$1:$AZ$1,0)),""))</f>
        <v/>
      </c>
      <c r="D174">
        <f>IF($D$2="","",IFERROR(INDEX(Inventory_Import!$A$1:$AZ$1000,172,MATCH($D$2,Inventory_Import!$A$1:$AZ$1,0)),""))</f>
        <v/>
      </c>
      <c r="E174" s="14">
        <f>IF($E$2="","",IFERROR(INDEX(Inventory_Import!$A$1:$AZ$1000,172,MATCH($E$2,Inventory_Import!$A$1:$AZ$1,0)),""))</f>
        <v/>
      </c>
      <c r="F174" s="15">
        <f>IF($F$2="","",IFERROR(INDEX(Inventory_Import!$A$1:$AZ$1000,172,MATCH($F$2,Inventory_Import!$A$1:$AZ$1,0)),""))</f>
        <v/>
      </c>
      <c r="G174" s="15">
        <f>IF($G$2="","",IFERROR(INDEX(Inventory_Import!$A$1:$AZ$1000,172,MATCH($G$2,Inventory_Import!$A$1:$AZ$1,0)),""))</f>
        <v/>
      </c>
      <c r="H174" s="15">
        <f>IF(OR(F174="",G174=""),"",G174-F174)</f>
        <v/>
      </c>
      <c r="I174" s="15">
        <f>IF(OR(E174="",F174=""),"",E174*F174)</f>
        <v/>
      </c>
      <c r="J174" s="15">
        <f>IF(OR(E174="",G174=""),"",E174*G174)</f>
        <v/>
      </c>
      <c r="K174" s="15">
        <f>IF(OR(E174="",H174=""),"",E174*H174)</f>
        <v/>
      </c>
      <c r="L174" s="15">
        <f>IF(A174="","",IFERROR(VLOOKUP(A174,Impact_List!$A$6:$B$2000,2,FALSE),"Unassigned"))</f>
        <v/>
      </c>
      <c r="M174">
        <f>IF($H$2="","",IFERROR(INDEX(Inventory_Import!$A$1:$AZ$1000,172,MATCH($H$2,Inventory_Import!$A$1:$AZ$1,0)),""))</f>
        <v/>
      </c>
      <c r="N174" s="15">
        <f>IF(OR(M174="",F174=""),"",M174*F174)</f>
        <v/>
      </c>
    </row>
    <row r="175">
      <c r="A175">
        <f>IF($A$2="","",IFERROR(INDEX(Inventory_Import!$A$1:$AZ$1000,173,MATCH($A$2,Inventory_Import!$A$1:$AZ$1,0)),""))</f>
        <v/>
      </c>
      <c r="B175">
        <f>IF($B$2="","",IFERROR(INDEX(Inventory_Import!$A$1:$AZ$1000,173,MATCH($B$2,Inventory_Import!$A$1:$AZ$1,0)),""))</f>
        <v/>
      </c>
      <c r="C175">
        <f>IF($C$2="","",IFERROR(INDEX(Inventory_Import!$A$1:$AZ$1000,173,MATCH($C$2,Inventory_Import!$A$1:$AZ$1,0)),""))</f>
        <v/>
      </c>
      <c r="D175">
        <f>IF($D$2="","",IFERROR(INDEX(Inventory_Import!$A$1:$AZ$1000,173,MATCH($D$2,Inventory_Import!$A$1:$AZ$1,0)),""))</f>
        <v/>
      </c>
      <c r="E175" s="14">
        <f>IF($E$2="","",IFERROR(INDEX(Inventory_Import!$A$1:$AZ$1000,173,MATCH($E$2,Inventory_Import!$A$1:$AZ$1,0)),""))</f>
        <v/>
      </c>
      <c r="F175" s="15">
        <f>IF($F$2="","",IFERROR(INDEX(Inventory_Import!$A$1:$AZ$1000,173,MATCH($F$2,Inventory_Import!$A$1:$AZ$1,0)),""))</f>
        <v/>
      </c>
      <c r="G175" s="15">
        <f>IF($G$2="","",IFERROR(INDEX(Inventory_Import!$A$1:$AZ$1000,173,MATCH($G$2,Inventory_Import!$A$1:$AZ$1,0)),""))</f>
        <v/>
      </c>
      <c r="H175" s="15">
        <f>IF(OR(F175="",G175=""),"",G175-F175)</f>
        <v/>
      </c>
      <c r="I175" s="15">
        <f>IF(OR(E175="",F175=""),"",E175*F175)</f>
        <v/>
      </c>
      <c r="J175" s="15">
        <f>IF(OR(E175="",G175=""),"",E175*G175)</f>
        <v/>
      </c>
      <c r="K175" s="15">
        <f>IF(OR(E175="",H175=""),"",E175*H175)</f>
        <v/>
      </c>
      <c r="L175" s="15">
        <f>IF(A175="","",IFERROR(VLOOKUP(A175,Impact_List!$A$6:$B$2000,2,FALSE),"Unassigned"))</f>
        <v/>
      </c>
      <c r="M175">
        <f>IF($H$2="","",IFERROR(INDEX(Inventory_Import!$A$1:$AZ$1000,173,MATCH($H$2,Inventory_Import!$A$1:$AZ$1,0)),""))</f>
        <v/>
      </c>
      <c r="N175" s="15">
        <f>IF(OR(M175="",F175=""),"",M175*F175)</f>
        <v/>
      </c>
    </row>
    <row r="176">
      <c r="A176">
        <f>IF($A$2="","",IFERROR(INDEX(Inventory_Import!$A$1:$AZ$1000,174,MATCH($A$2,Inventory_Import!$A$1:$AZ$1,0)),""))</f>
        <v/>
      </c>
      <c r="B176">
        <f>IF($B$2="","",IFERROR(INDEX(Inventory_Import!$A$1:$AZ$1000,174,MATCH($B$2,Inventory_Import!$A$1:$AZ$1,0)),""))</f>
        <v/>
      </c>
      <c r="C176">
        <f>IF($C$2="","",IFERROR(INDEX(Inventory_Import!$A$1:$AZ$1000,174,MATCH($C$2,Inventory_Import!$A$1:$AZ$1,0)),""))</f>
        <v/>
      </c>
      <c r="D176">
        <f>IF($D$2="","",IFERROR(INDEX(Inventory_Import!$A$1:$AZ$1000,174,MATCH($D$2,Inventory_Import!$A$1:$AZ$1,0)),""))</f>
        <v/>
      </c>
      <c r="E176" s="14">
        <f>IF($E$2="","",IFERROR(INDEX(Inventory_Import!$A$1:$AZ$1000,174,MATCH($E$2,Inventory_Import!$A$1:$AZ$1,0)),""))</f>
        <v/>
      </c>
      <c r="F176" s="15">
        <f>IF($F$2="","",IFERROR(INDEX(Inventory_Import!$A$1:$AZ$1000,174,MATCH($F$2,Inventory_Import!$A$1:$AZ$1,0)),""))</f>
        <v/>
      </c>
      <c r="G176" s="15">
        <f>IF($G$2="","",IFERROR(INDEX(Inventory_Import!$A$1:$AZ$1000,174,MATCH($G$2,Inventory_Import!$A$1:$AZ$1,0)),""))</f>
        <v/>
      </c>
      <c r="H176" s="15">
        <f>IF(OR(F176="",G176=""),"",G176-F176)</f>
        <v/>
      </c>
      <c r="I176" s="15">
        <f>IF(OR(E176="",F176=""),"",E176*F176)</f>
        <v/>
      </c>
      <c r="J176" s="15">
        <f>IF(OR(E176="",G176=""),"",E176*G176)</f>
        <v/>
      </c>
      <c r="K176" s="15">
        <f>IF(OR(E176="",H176=""),"",E176*H176)</f>
        <v/>
      </c>
      <c r="L176" s="15">
        <f>IF(A176="","",IFERROR(VLOOKUP(A176,Impact_List!$A$6:$B$2000,2,FALSE),"Unassigned"))</f>
        <v/>
      </c>
      <c r="M176">
        <f>IF($H$2="","",IFERROR(INDEX(Inventory_Import!$A$1:$AZ$1000,174,MATCH($H$2,Inventory_Import!$A$1:$AZ$1,0)),""))</f>
        <v/>
      </c>
      <c r="N176" s="15">
        <f>IF(OR(M176="",F176=""),"",M176*F176)</f>
        <v/>
      </c>
    </row>
    <row r="177">
      <c r="A177">
        <f>IF($A$2="","",IFERROR(INDEX(Inventory_Import!$A$1:$AZ$1000,175,MATCH($A$2,Inventory_Import!$A$1:$AZ$1,0)),""))</f>
        <v/>
      </c>
      <c r="B177">
        <f>IF($B$2="","",IFERROR(INDEX(Inventory_Import!$A$1:$AZ$1000,175,MATCH($B$2,Inventory_Import!$A$1:$AZ$1,0)),""))</f>
        <v/>
      </c>
      <c r="C177">
        <f>IF($C$2="","",IFERROR(INDEX(Inventory_Import!$A$1:$AZ$1000,175,MATCH($C$2,Inventory_Import!$A$1:$AZ$1,0)),""))</f>
        <v/>
      </c>
      <c r="D177">
        <f>IF($D$2="","",IFERROR(INDEX(Inventory_Import!$A$1:$AZ$1000,175,MATCH($D$2,Inventory_Import!$A$1:$AZ$1,0)),""))</f>
        <v/>
      </c>
      <c r="E177" s="14">
        <f>IF($E$2="","",IFERROR(INDEX(Inventory_Import!$A$1:$AZ$1000,175,MATCH($E$2,Inventory_Import!$A$1:$AZ$1,0)),""))</f>
        <v/>
      </c>
      <c r="F177" s="15">
        <f>IF($F$2="","",IFERROR(INDEX(Inventory_Import!$A$1:$AZ$1000,175,MATCH($F$2,Inventory_Import!$A$1:$AZ$1,0)),""))</f>
        <v/>
      </c>
      <c r="G177" s="15">
        <f>IF($G$2="","",IFERROR(INDEX(Inventory_Import!$A$1:$AZ$1000,175,MATCH($G$2,Inventory_Import!$A$1:$AZ$1,0)),""))</f>
        <v/>
      </c>
      <c r="H177" s="15">
        <f>IF(OR(F177="",G177=""),"",G177-F177)</f>
        <v/>
      </c>
      <c r="I177" s="15">
        <f>IF(OR(E177="",F177=""),"",E177*F177)</f>
        <v/>
      </c>
      <c r="J177" s="15">
        <f>IF(OR(E177="",G177=""),"",E177*G177)</f>
        <v/>
      </c>
      <c r="K177" s="15">
        <f>IF(OR(E177="",H177=""),"",E177*H177)</f>
        <v/>
      </c>
      <c r="L177" s="15">
        <f>IF(A177="","",IFERROR(VLOOKUP(A177,Impact_List!$A$6:$B$2000,2,FALSE),"Unassigned"))</f>
        <v/>
      </c>
      <c r="M177">
        <f>IF($H$2="","",IFERROR(INDEX(Inventory_Import!$A$1:$AZ$1000,175,MATCH($H$2,Inventory_Import!$A$1:$AZ$1,0)),""))</f>
        <v/>
      </c>
      <c r="N177" s="15">
        <f>IF(OR(M177="",F177=""),"",M177*F177)</f>
        <v/>
      </c>
    </row>
    <row r="178">
      <c r="A178">
        <f>IF($A$2="","",IFERROR(INDEX(Inventory_Import!$A$1:$AZ$1000,176,MATCH($A$2,Inventory_Import!$A$1:$AZ$1,0)),""))</f>
        <v/>
      </c>
      <c r="B178">
        <f>IF($B$2="","",IFERROR(INDEX(Inventory_Import!$A$1:$AZ$1000,176,MATCH($B$2,Inventory_Import!$A$1:$AZ$1,0)),""))</f>
        <v/>
      </c>
      <c r="C178">
        <f>IF($C$2="","",IFERROR(INDEX(Inventory_Import!$A$1:$AZ$1000,176,MATCH($C$2,Inventory_Import!$A$1:$AZ$1,0)),""))</f>
        <v/>
      </c>
      <c r="D178">
        <f>IF($D$2="","",IFERROR(INDEX(Inventory_Import!$A$1:$AZ$1000,176,MATCH($D$2,Inventory_Import!$A$1:$AZ$1,0)),""))</f>
        <v/>
      </c>
      <c r="E178" s="14">
        <f>IF($E$2="","",IFERROR(INDEX(Inventory_Import!$A$1:$AZ$1000,176,MATCH($E$2,Inventory_Import!$A$1:$AZ$1,0)),""))</f>
        <v/>
      </c>
      <c r="F178" s="15">
        <f>IF($F$2="","",IFERROR(INDEX(Inventory_Import!$A$1:$AZ$1000,176,MATCH($F$2,Inventory_Import!$A$1:$AZ$1,0)),""))</f>
        <v/>
      </c>
      <c r="G178" s="15">
        <f>IF($G$2="","",IFERROR(INDEX(Inventory_Import!$A$1:$AZ$1000,176,MATCH($G$2,Inventory_Import!$A$1:$AZ$1,0)),""))</f>
        <v/>
      </c>
      <c r="H178" s="15">
        <f>IF(OR(F178="",G178=""),"",G178-F178)</f>
        <v/>
      </c>
      <c r="I178" s="15">
        <f>IF(OR(E178="",F178=""),"",E178*F178)</f>
        <v/>
      </c>
      <c r="J178" s="15">
        <f>IF(OR(E178="",G178=""),"",E178*G178)</f>
        <v/>
      </c>
      <c r="K178" s="15">
        <f>IF(OR(E178="",H178=""),"",E178*H178)</f>
        <v/>
      </c>
      <c r="L178" s="15">
        <f>IF(A178="","",IFERROR(VLOOKUP(A178,Impact_List!$A$6:$B$2000,2,FALSE),"Unassigned"))</f>
        <v/>
      </c>
      <c r="M178">
        <f>IF($H$2="","",IFERROR(INDEX(Inventory_Import!$A$1:$AZ$1000,176,MATCH($H$2,Inventory_Import!$A$1:$AZ$1,0)),""))</f>
        <v/>
      </c>
      <c r="N178" s="15">
        <f>IF(OR(M178="",F178=""),"",M178*F178)</f>
        <v/>
      </c>
    </row>
    <row r="179">
      <c r="A179">
        <f>IF($A$2="","",IFERROR(INDEX(Inventory_Import!$A$1:$AZ$1000,177,MATCH($A$2,Inventory_Import!$A$1:$AZ$1,0)),""))</f>
        <v/>
      </c>
      <c r="B179">
        <f>IF($B$2="","",IFERROR(INDEX(Inventory_Import!$A$1:$AZ$1000,177,MATCH($B$2,Inventory_Import!$A$1:$AZ$1,0)),""))</f>
        <v/>
      </c>
      <c r="C179">
        <f>IF($C$2="","",IFERROR(INDEX(Inventory_Import!$A$1:$AZ$1000,177,MATCH($C$2,Inventory_Import!$A$1:$AZ$1,0)),""))</f>
        <v/>
      </c>
      <c r="D179">
        <f>IF($D$2="","",IFERROR(INDEX(Inventory_Import!$A$1:$AZ$1000,177,MATCH($D$2,Inventory_Import!$A$1:$AZ$1,0)),""))</f>
        <v/>
      </c>
      <c r="E179" s="14">
        <f>IF($E$2="","",IFERROR(INDEX(Inventory_Import!$A$1:$AZ$1000,177,MATCH($E$2,Inventory_Import!$A$1:$AZ$1,0)),""))</f>
        <v/>
      </c>
      <c r="F179" s="15">
        <f>IF($F$2="","",IFERROR(INDEX(Inventory_Import!$A$1:$AZ$1000,177,MATCH($F$2,Inventory_Import!$A$1:$AZ$1,0)),""))</f>
        <v/>
      </c>
      <c r="G179" s="15">
        <f>IF($G$2="","",IFERROR(INDEX(Inventory_Import!$A$1:$AZ$1000,177,MATCH($G$2,Inventory_Import!$A$1:$AZ$1,0)),""))</f>
        <v/>
      </c>
      <c r="H179" s="15">
        <f>IF(OR(F179="",G179=""),"",G179-F179)</f>
        <v/>
      </c>
      <c r="I179" s="15">
        <f>IF(OR(E179="",F179=""),"",E179*F179)</f>
        <v/>
      </c>
      <c r="J179" s="15">
        <f>IF(OR(E179="",G179=""),"",E179*G179)</f>
        <v/>
      </c>
      <c r="K179" s="15">
        <f>IF(OR(E179="",H179=""),"",E179*H179)</f>
        <v/>
      </c>
      <c r="L179" s="15">
        <f>IF(A179="","",IFERROR(VLOOKUP(A179,Impact_List!$A$6:$B$2000,2,FALSE),"Unassigned"))</f>
        <v/>
      </c>
      <c r="M179">
        <f>IF($H$2="","",IFERROR(INDEX(Inventory_Import!$A$1:$AZ$1000,177,MATCH($H$2,Inventory_Import!$A$1:$AZ$1,0)),""))</f>
        <v/>
      </c>
      <c r="N179" s="15">
        <f>IF(OR(M179="",F179=""),"",M179*F179)</f>
        <v/>
      </c>
    </row>
    <row r="180">
      <c r="A180">
        <f>IF($A$2="","",IFERROR(INDEX(Inventory_Import!$A$1:$AZ$1000,178,MATCH($A$2,Inventory_Import!$A$1:$AZ$1,0)),""))</f>
        <v/>
      </c>
      <c r="B180">
        <f>IF($B$2="","",IFERROR(INDEX(Inventory_Import!$A$1:$AZ$1000,178,MATCH($B$2,Inventory_Import!$A$1:$AZ$1,0)),""))</f>
        <v/>
      </c>
      <c r="C180">
        <f>IF($C$2="","",IFERROR(INDEX(Inventory_Import!$A$1:$AZ$1000,178,MATCH($C$2,Inventory_Import!$A$1:$AZ$1,0)),""))</f>
        <v/>
      </c>
      <c r="D180">
        <f>IF($D$2="","",IFERROR(INDEX(Inventory_Import!$A$1:$AZ$1000,178,MATCH($D$2,Inventory_Import!$A$1:$AZ$1,0)),""))</f>
        <v/>
      </c>
      <c r="E180" s="14">
        <f>IF($E$2="","",IFERROR(INDEX(Inventory_Import!$A$1:$AZ$1000,178,MATCH($E$2,Inventory_Import!$A$1:$AZ$1,0)),""))</f>
        <v/>
      </c>
      <c r="F180" s="15">
        <f>IF($F$2="","",IFERROR(INDEX(Inventory_Import!$A$1:$AZ$1000,178,MATCH($F$2,Inventory_Import!$A$1:$AZ$1,0)),""))</f>
        <v/>
      </c>
      <c r="G180" s="15">
        <f>IF($G$2="","",IFERROR(INDEX(Inventory_Import!$A$1:$AZ$1000,178,MATCH($G$2,Inventory_Import!$A$1:$AZ$1,0)),""))</f>
        <v/>
      </c>
      <c r="H180" s="15">
        <f>IF(OR(F180="",G180=""),"",G180-F180)</f>
        <v/>
      </c>
      <c r="I180" s="15">
        <f>IF(OR(E180="",F180=""),"",E180*F180)</f>
        <v/>
      </c>
      <c r="J180" s="15">
        <f>IF(OR(E180="",G180=""),"",E180*G180)</f>
        <v/>
      </c>
      <c r="K180" s="15">
        <f>IF(OR(E180="",H180=""),"",E180*H180)</f>
        <v/>
      </c>
      <c r="L180" s="15">
        <f>IF(A180="","",IFERROR(VLOOKUP(A180,Impact_List!$A$6:$B$2000,2,FALSE),"Unassigned"))</f>
        <v/>
      </c>
      <c r="M180">
        <f>IF($H$2="","",IFERROR(INDEX(Inventory_Import!$A$1:$AZ$1000,178,MATCH($H$2,Inventory_Import!$A$1:$AZ$1,0)),""))</f>
        <v/>
      </c>
      <c r="N180" s="15">
        <f>IF(OR(M180="",F180=""),"",M180*F180)</f>
        <v/>
      </c>
    </row>
    <row r="181">
      <c r="A181">
        <f>IF($A$2="","",IFERROR(INDEX(Inventory_Import!$A$1:$AZ$1000,179,MATCH($A$2,Inventory_Import!$A$1:$AZ$1,0)),""))</f>
        <v/>
      </c>
      <c r="B181">
        <f>IF($B$2="","",IFERROR(INDEX(Inventory_Import!$A$1:$AZ$1000,179,MATCH($B$2,Inventory_Import!$A$1:$AZ$1,0)),""))</f>
        <v/>
      </c>
      <c r="C181">
        <f>IF($C$2="","",IFERROR(INDEX(Inventory_Import!$A$1:$AZ$1000,179,MATCH($C$2,Inventory_Import!$A$1:$AZ$1,0)),""))</f>
        <v/>
      </c>
      <c r="D181">
        <f>IF($D$2="","",IFERROR(INDEX(Inventory_Import!$A$1:$AZ$1000,179,MATCH($D$2,Inventory_Import!$A$1:$AZ$1,0)),""))</f>
        <v/>
      </c>
      <c r="E181" s="14">
        <f>IF($E$2="","",IFERROR(INDEX(Inventory_Import!$A$1:$AZ$1000,179,MATCH($E$2,Inventory_Import!$A$1:$AZ$1,0)),""))</f>
        <v/>
      </c>
      <c r="F181" s="15">
        <f>IF($F$2="","",IFERROR(INDEX(Inventory_Import!$A$1:$AZ$1000,179,MATCH($F$2,Inventory_Import!$A$1:$AZ$1,0)),""))</f>
        <v/>
      </c>
      <c r="G181" s="15">
        <f>IF($G$2="","",IFERROR(INDEX(Inventory_Import!$A$1:$AZ$1000,179,MATCH($G$2,Inventory_Import!$A$1:$AZ$1,0)),""))</f>
        <v/>
      </c>
      <c r="H181" s="15">
        <f>IF(OR(F181="",G181=""),"",G181-F181)</f>
        <v/>
      </c>
      <c r="I181" s="15">
        <f>IF(OR(E181="",F181=""),"",E181*F181)</f>
        <v/>
      </c>
      <c r="J181" s="15">
        <f>IF(OR(E181="",G181=""),"",E181*G181)</f>
        <v/>
      </c>
      <c r="K181" s="15">
        <f>IF(OR(E181="",H181=""),"",E181*H181)</f>
        <v/>
      </c>
      <c r="L181" s="15">
        <f>IF(A181="","",IFERROR(VLOOKUP(A181,Impact_List!$A$6:$B$2000,2,FALSE),"Unassigned"))</f>
        <v/>
      </c>
      <c r="M181">
        <f>IF($H$2="","",IFERROR(INDEX(Inventory_Import!$A$1:$AZ$1000,179,MATCH($H$2,Inventory_Import!$A$1:$AZ$1,0)),""))</f>
        <v/>
      </c>
      <c r="N181" s="15">
        <f>IF(OR(M181="",F181=""),"",M181*F181)</f>
        <v/>
      </c>
    </row>
    <row r="182">
      <c r="A182">
        <f>IF($A$2="","",IFERROR(INDEX(Inventory_Import!$A$1:$AZ$1000,180,MATCH($A$2,Inventory_Import!$A$1:$AZ$1,0)),""))</f>
        <v/>
      </c>
      <c r="B182">
        <f>IF($B$2="","",IFERROR(INDEX(Inventory_Import!$A$1:$AZ$1000,180,MATCH($B$2,Inventory_Import!$A$1:$AZ$1,0)),""))</f>
        <v/>
      </c>
      <c r="C182">
        <f>IF($C$2="","",IFERROR(INDEX(Inventory_Import!$A$1:$AZ$1000,180,MATCH($C$2,Inventory_Import!$A$1:$AZ$1,0)),""))</f>
        <v/>
      </c>
      <c r="D182">
        <f>IF($D$2="","",IFERROR(INDEX(Inventory_Import!$A$1:$AZ$1000,180,MATCH($D$2,Inventory_Import!$A$1:$AZ$1,0)),""))</f>
        <v/>
      </c>
      <c r="E182" s="14">
        <f>IF($E$2="","",IFERROR(INDEX(Inventory_Import!$A$1:$AZ$1000,180,MATCH($E$2,Inventory_Import!$A$1:$AZ$1,0)),""))</f>
        <v/>
      </c>
      <c r="F182" s="15">
        <f>IF($F$2="","",IFERROR(INDEX(Inventory_Import!$A$1:$AZ$1000,180,MATCH($F$2,Inventory_Import!$A$1:$AZ$1,0)),""))</f>
        <v/>
      </c>
      <c r="G182" s="15">
        <f>IF($G$2="","",IFERROR(INDEX(Inventory_Import!$A$1:$AZ$1000,180,MATCH($G$2,Inventory_Import!$A$1:$AZ$1,0)),""))</f>
        <v/>
      </c>
      <c r="H182" s="15">
        <f>IF(OR(F182="",G182=""),"",G182-F182)</f>
        <v/>
      </c>
      <c r="I182" s="15">
        <f>IF(OR(E182="",F182=""),"",E182*F182)</f>
        <v/>
      </c>
      <c r="J182" s="15">
        <f>IF(OR(E182="",G182=""),"",E182*G182)</f>
        <v/>
      </c>
      <c r="K182" s="15">
        <f>IF(OR(E182="",H182=""),"",E182*H182)</f>
        <v/>
      </c>
      <c r="L182" s="15">
        <f>IF(A182="","",IFERROR(VLOOKUP(A182,Impact_List!$A$6:$B$2000,2,FALSE),"Unassigned"))</f>
        <v/>
      </c>
      <c r="M182">
        <f>IF($H$2="","",IFERROR(INDEX(Inventory_Import!$A$1:$AZ$1000,180,MATCH($H$2,Inventory_Import!$A$1:$AZ$1,0)),""))</f>
        <v/>
      </c>
      <c r="N182" s="15">
        <f>IF(OR(M182="",F182=""),"",M182*F182)</f>
        <v/>
      </c>
    </row>
    <row r="183">
      <c r="A183">
        <f>IF($A$2="","",IFERROR(INDEX(Inventory_Import!$A$1:$AZ$1000,181,MATCH($A$2,Inventory_Import!$A$1:$AZ$1,0)),""))</f>
        <v/>
      </c>
      <c r="B183">
        <f>IF($B$2="","",IFERROR(INDEX(Inventory_Import!$A$1:$AZ$1000,181,MATCH($B$2,Inventory_Import!$A$1:$AZ$1,0)),""))</f>
        <v/>
      </c>
      <c r="C183">
        <f>IF($C$2="","",IFERROR(INDEX(Inventory_Import!$A$1:$AZ$1000,181,MATCH($C$2,Inventory_Import!$A$1:$AZ$1,0)),""))</f>
        <v/>
      </c>
      <c r="D183">
        <f>IF($D$2="","",IFERROR(INDEX(Inventory_Import!$A$1:$AZ$1000,181,MATCH($D$2,Inventory_Import!$A$1:$AZ$1,0)),""))</f>
        <v/>
      </c>
      <c r="E183" s="14">
        <f>IF($E$2="","",IFERROR(INDEX(Inventory_Import!$A$1:$AZ$1000,181,MATCH($E$2,Inventory_Import!$A$1:$AZ$1,0)),""))</f>
        <v/>
      </c>
      <c r="F183" s="15">
        <f>IF($F$2="","",IFERROR(INDEX(Inventory_Import!$A$1:$AZ$1000,181,MATCH($F$2,Inventory_Import!$A$1:$AZ$1,0)),""))</f>
        <v/>
      </c>
      <c r="G183" s="15">
        <f>IF($G$2="","",IFERROR(INDEX(Inventory_Import!$A$1:$AZ$1000,181,MATCH($G$2,Inventory_Import!$A$1:$AZ$1,0)),""))</f>
        <v/>
      </c>
      <c r="H183" s="15">
        <f>IF(OR(F183="",G183=""),"",G183-F183)</f>
        <v/>
      </c>
      <c r="I183" s="15">
        <f>IF(OR(E183="",F183=""),"",E183*F183)</f>
        <v/>
      </c>
      <c r="J183" s="15">
        <f>IF(OR(E183="",G183=""),"",E183*G183)</f>
        <v/>
      </c>
      <c r="K183" s="15">
        <f>IF(OR(E183="",H183=""),"",E183*H183)</f>
        <v/>
      </c>
      <c r="L183" s="15">
        <f>IF(A183="","",IFERROR(VLOOKUP(A183,Impact_List!$A$6:$B$2000,2,FALSE),"Unassigned"))</f>
        <v/>
      </c>
      <c r="M183">
        <f>IF($H$2="","",IFERROR(INDEX(Inventory_Import!$A$1:$AZ$1000,181,MATCH($H$2,Inventory_Import!$A$1:$AZ$1,0)),""))</f>
        <v/>
      </c>
      <c r="N183" s="15">
        <f>IF(OR(M183="",F183=""),"",M183*F183)</f>
        <v/>
      </c>
    </row>
    <row r="184">
      <c r="A184">
        <f>IF($A$2="","",IFERROR(INDEX(Inventory_Import!$A$1:$AZ$1000,182,MATCH($A$2,Inventory_Import!$A$1:$AZ$1,0)),""))</f>
        <v/>
      </c>
      <c r="B184">
        <f>IF($B$2="","",IFERROR(INDEX(Inventory_Import!$A$1:$AZ$1000,182,MATCH($B$2,Inventory_Import!$A$1:$AZ$1,0)),""))</f>
        <v/>
      </c>
      <c r="C184">
        <f>IF($C$2="","",IFERROR(INDEX(Inventory_Import!$A$1:$AZ$1000,182,MATCH($C$2,Inventory_Import!$A$1:$AZ$1,0)),""))</f>
        <v/>
      </c>
      <c r="D184">
        <f>IF($D$2="","",IFERROR(INDEX(Inventory_Import!$A$1:$AZ$1000,182,MATCH($D$2,Inventory_Import!$A$1:$AZ$1,0)),""))</f>
        <v/>
      </c>
      <c r="E184" s="14">
        <f>IF($E$2="","",IFERROR(INDEX(Inventory_Import!$A$1:$AZ$1000,182,MATCH($E$2,Inventory_Import!$A$1:$AZ$1,0)),""))</f>
        <v/>
      </c>
      <c r="F184" s="15">
        <f>IF($F$2="","",IFERROR(INDEX(Inventory_Import!$A$1:$AZ$1000,182,MATCH($F$2,Inventory_Import!$A$1:$AZ$1,0)),""))</f>
        <v/>
      </c>
      <c r="G184" s="15">
        <f>IF($G$2="","",IFERROR(INDEX(Inventory_Import!$A$1:$AZ$1000,182,MATCH($G$2,Inventory_Import!$A$1:$AZ$1,0)),""))</f>
        <v/>
      </c>
      <c r="H184" s="15">
        <f>IF(OR(F184="",G184=""),"",G184-F184)</f>
        <v/>
      </c>
      <c r="I184" s="15">
        <f>IF(OR(E184="",F184=""),"",E184*F184)</f>
        <v/>
      </c>
      <c r="J184" s="15">
        <f>IF(OR(E184="",G184=""),"",E184*G184)</f>
        <v/>
      </c>
      <c r="K184" s="15">
        <f>IF(OR(E184="",H184=""),"",E184*H184)</f>
        <v/>
      </c>
      <c r="L184" s="15">
        <f>IF(A184="","",IFERROR(VLOOKUP(A184,Impact_List!$A$6:$B$2000,2,FALSE),"Unassigned"))</f>
        <v/>
      </c>
      <c r="M184">
        <f>IF($H$2="","",IFERROR(INDEX(Inventory_Import!$A$1:$AZ$1000,182,MATCH($H$2,Inventory_Import!$A$1:$AZ$1,0)),""))</f>
        <v/>
      </c>
      <c r="N184" s="15">
        <f>IF(OR(M184="",F184=""),"",M184*F184)</f>
        <v/>
      </c>
    </row>
    <row r="185">
      <c r="A185">
        <f>IF($A$2="","",IFERROR(INDEX(Inventory_Import!$A$1:$AZ$1000,183,MATCH($A$2,Inventory_Import!$A$1:$AZ$1,0)),""))</f>
        <v/>
      </c>
      <c r="B185">
        <f>IF($B$2="","",IFERROR(INDEX(Inventory_Import!$A$1:$AZ$1000,183,MATCH($B$2,Inventory_Import!$A$1:$AZ$1,0)),""))</f>
        <v/>
      </c>
      <c r="C185">
        <f>IF($C$2="","",IFERROR(INDEX(Inventory_Import!$A$1:$AZ$1000,183,MATCH($C$2,Inventory_Import!$A$1:$AZ$1,0)),""))</f>
        <v/>
      </c>
      <c r="D185">
        <f>IF($D$2="","",IFERROR(INDEX(Inventory_Import!$A$1:$AZ$1000,183,MATCH($D$2,Inventory_Import!$A$1:$AZ$1,0)),""))</f>
        <v/>
      </c>
      <c r="E185" s="14">
        <f>IF($E$2="","",IFERROR(INDEX(Inventory_Import!$A$1:$AZ$1000,183,MATCH($E$2,Inventory_Import!$A$1:$AZ$1,0)),""))</f>
        <v/>
      </c>
      <c r="F185" s="15">
        <f>IF($F$2="","",IFERROR(INDEX(Inventory_Import!$A$1:$AZ$1000,183,MATCH($F$2,Inventory_Import!$A$1:$AZ$1,0)),""))</f>
        <v/>
      </c>
      <c r="G185" s="15">
        <f>IF($G$2="","",IFERROR(INDEX(Inventory_Import!$A$1:$AZ$1000,183,MATCH($G$2,Inventory_Import!$A$1:$AZ$1,0)),""))</f>
        <v/>
      </c>
      <c r="H185" s="15">
        <f>IF(OR(F185="",G185=""),"",G185-F185)</f>
        <v/>
      </c>
      <c r="I185" s="15">
        <f>IF(OR(E185="",F185=""),"",E185*F185)</f>
        <v/>
      </c>
      <c r="J185" s="15">
        <f>IF(OR(E185="",G185=""),"",E185*G185)</f>
        <v/>
      </c>
      <c r="K185" s="15">
        <f>IF(OR(E185="",H185=""),"",E185*H185)</f>
        <v/>
      </c>
      <c r="L185" s="15">
        <f>IF(A185="","",IFERROR(VLOOKUP(A185,Impact_List!$A$6:$B$2000,2,FALSE),"Unassigned"))</f>
        <v/>
      </c>
      <c r="M185">
        <f>IF($H$2="","",IFERROR(INDEX(Inventory_Import!$A$1:$AZ$1000,183,MATCH($H$2,Inventory_Import!$A$1:$AZ$1,0)),""))</f>
        <v/>
      </c>
      <c r="N185" s="15">
        <f>IF(OR(M185="",F185=""),"",M185*F185)</f>
        <v/>
      </c>
    </row>
    <row r="186">
      <c r="A186">
        <f>IF($A$2="","",IFERROR(INDEX(Inventory_Import!$A$1:$AZ$1000,184,MATCH($A$2,Inventory_Import!$A$1:$AZ$1,0)),""))</f>
        <v/>
      </c>
      <c r="B186">
        <f>IF($B$2="","",IFERROR(INDEX(Inventory_Import!$A$1:$AZ$1000,184,MATCH($B$2,Inventory_Import!$A$1:$AZ$1,0)),""))</f>
        <v/>
      </c>
      <c r="C186">
        <f>IF($C$2="","",IFERROR(INDEX(Inventory_Import!$A$1:$AZ$1000,184,MATCH($C$2,Inventory_Import!$A$1:$AZ$1,0)),""))</f>
        <v/>
      </c>
      <c r="D186">
        <f>IF($D$2="","",IFERROR(INDEX(Inventory_Import!$A$1:$AZ$1000,184,MATCH($D$2,Inventory_Import!$A$1:$AZ$1,0)),""))</f>
        <v/>
      </c>
      <c r="E186" s="14">
        <f>IF($E$2="","",IFERROR(INDEX(Inventory_Import!$A$1:$AZ$1000,184,MATCH($E$2,Inventory_Import!$A$1:$AZ$1,0)),""))</f>
        <v/>
      </c>
      <c r="F186" s="15">
        <f>IF($F$2="","",IFERROR(INDEX(Inventory_Import!$A$1:$AZ$1000,184,MATCH($F$2,Inventory_Import!$A$1:$AZ$1,0)),""))</f>
        <v/>
      </c>
      <c r="G186" s="15">
        <f>IF($G$2="","",IFERROR(INDEX(Inventory_Import!$A$1:$AZ$1000,184,MATCH($G$2,Inventory_Import!$A$1:$AZ$1,0)),""))</f>
        <v/>
      </c>
      <c r="H186" s="15">
        <f>IF(OR(F186="",G186=""),"",G186-F186)</f>
        <v/>
      </c>
      <c r="I186" s="15">
        <f>IF(OR(E186="",F186=""),"",E186*F186)</f>
        <v/>
      </c>
      <c r="J186" s="15">
        <f>IF(OR(E186="",G186=""),"",E186*G186)</f>
        <v/>
      </c>
      <c r="K186" s="15">
        <f>IF(OR(E186="",H186=""),"",E186*H186)</f>
        <v/>
      </c>
      <c r="L186" s="15">
        <f>IF(A186="","",IFERROR(VLOOKUP(A186,Impact_List!$A$6:$B$2000,2,FALSE),"Unassigned"))</f>
        <v/>
      </c>
      <c r="M186">
        <f>IF($H$2="","",IFERROR(INDEX(Inventory_Import!$A$1:$AZ$1000,184,MATCH($H$2,Inventory_Import!$A$1:$AZ$1,0)),""))</f>
        <v/>
      </c>
      <c r="N186" s="15">
        <f>IF(OR(M186="",F186=""),"",M186*F186)</f>
        <v/>
      </c>
    </row>
    <row r="187">
      <c r="A187">
        <f>IF($A$2="","",IFERROR(INDEX(Inventory_Import!$A$1:$AZ$1000,185,MATCH($A$2,Inventory_Import!$A$1:$AZ$1,0)),""))</f>
        <v/>
      </c>
      <c r="B187">
        <f>IF($B$2="","",IFERROR(INDEX(Inventory_Import!$A$1:$AZ$1000,185,MATCH($B$2,Inventory_Import!$A$1:$AZ$1,0)),""))</f>
        <v/>
      </c>
      <c r="C187">
        <f>IF($C$2="","",IFERROR(INDEX(Inventory_Import!$A$1:$AZ$1000,185,MATCH($C$2,Inventory_Import!$A$1:$AZ$1,0)),""))</f>
        <v/>
      </c>
      <c r="D187">
        <f>IF($D$2="","",IFERROR(INDEX(Inventory_Import!$A$1:$AZ$1000,185,MATCH($D$2,Inventory_Import!$A$1:$AZ$1,0)),""))</f>
        <v/>
      </c>
      <c r="E187" s="14">
        <f>IF($E$2="","",IFERROR(INDEX(Inventory_Import!$A$1:$AZ$1000,185,MATCH($E$2,Inventory_Import!$A$1:$AZ$1,0)),""))</f>
        <v/>
      </c>
      <c r="F187" s="15">
        <f>IF($F$2="","",IFERROR(INDEX(Inventory_Import!$A$1:$AZ$1000,185,MATCH($F$2,Inventory_Import!$A$1:$AZ$1,0)),""))</f>
        <v/>
      </c>
      <c r="G187" s="15">
        <f>IF($G$2="","",IFERROR(INDEX(Inventory_Import!$A$1:$AZ$1000,185,MATCH($G$2,Inventory_Import!$A$1:$AZ$1,0)),""))</f>
        <v/>
      </c>
      <c r="H187" s="15">
        <f>IF(OR(F187="",G187=""),"",G187-F187)</f>
        <v/>
      </c>
      <c r="I187" s="15">
        <f>IF(OR(E187="",F187=""),"",E187*F187)</f>
        <v/>
      </c>
      <c r="J187" s="15">
        <f>IF(OR(E187="",G187=""),"",E187*G187)</f>
        <v/>
      </c>
      <c r="K187" s="15">
        <f>IF(OR(E187="",H187=""),"",E187*H187)</f>
        <v/>
      </c>
      <c r="L187" s="15">
        <f>IF(A187="","",IFERROR(VLOOKUP(A187,Impact_List!$A$6:$B$2000,2,FALSE),"Unassigned"))</f>
        <v/>
      </c>
      <c r="M187">
        <f>IF($H$2="","",IFERROR(INDEX(Inventory_Import!$A$1:$AZ$1000,185,MATCH($H$2,Inventory_Import!$A$1:$AZ$1,0)),""))</f>
        <v/>
      </c>
      <c r="N187" s="15">
        <f>IF(OR(M187="",F187=""),"",M187*F187)</f>
        <v/>
      </c>
    </row>
    <row r="188">
      <c r="A188">
        <f>IF($A$2="","",IFERROR(INDEX(Inventory_Import!$A$1:$AZ$1000,186,MATCH($A$2,Inventory_Import!$A$1:$AZ$1,0)),""))</f>
        <v/>
      </c>
      <c r="B188">
        <f>IF($B$2="","",IFERROR(INDEX(Inventory_Import!$A$1:$AZ$1000,186,MATCH($B$2,Inventory_Import!$A$1:$AZ$1,0)),""))</f>
        <v/>
      </c>
      <c r="C188">
        <f>IF($C$2="","",IFERROR(INDEX(Inventory_Import!$A$1:$AZ$1000,186,MATCH($C$2,Inventory_Import!$A$1:$AZ$1,0)),""))</f>
        <v/>
      </c>
      <c r="D188">
        <f>IF($D$2="","",IFERROR(INDEX(Inventory_Import!$A$1:$AZ$1000,186,MATCH($D$2,Inventory_Import!$A$1:$AZ$1,0)),""))</f>
        <v/>
      </c>
      <c r="E188" s="14">
        <f>IF($E$2="","",IFERROR(INDEX(Inventory_Import!$A$1:$AZ$1000,186,MATCH($E$2,Inventory_Import!$A$1:$AZ$1,0)),""))</f>
        <v/>
      </c>
      <c r="F188" s="15">
        <f>IF($F$2="","",IFERROR(INDEX(Inventory_Import!$A$1:$AZ$1000,186,MATCH($F$2,Inventory_Import!$A$1:$AZ$1,0)),""))</f>
        <v/>
      </c>
      <c r="G188" s="15">
        <f>IF($G$2="","",IFERROR(INDEX(Inventory_Import!$A$1:$AZ$1000,186,MATCH($G$2,Inventory_Import!$A$1:$AZ$1,0)),""))</f>
        <v/>
      </c>
      <c r="H188" s="15">
        <f>IF(OR(F188="",G188=""),"",G188-F188)</f>
        <v/>
      </c>
      <c r="I188" s="15">
        <f>IF(OR(E188="",F188=""),"",E188*F188)</f>
        <v/>
      </c>
      <c r="J188" s="15">
        <f>IF(OR(E188="",G188=""),"",E188*G188)</f>
        <v/>
      </c>
      <c r="K188" s="15">
        <f>IF(OR(E188="",H188=""),"",E188*H188)</f>
        <v/>
      </c>
      <c r="L188" s="15">
        <f>IF(A188="","",IFERROR(VLOOKUP(A188,Impact_List!$A$6:$B$2000,2,FALSE),"Unassigned"))</f>
        <v/>
      </c>
      <c r="M188">
        <f>IF($H$2="","",IFERROR(INDEX(Inventory_Import!$A$1:$AZ$1000,186,MATCH($H$2,Inventory_Import!$A$1:$AZ$1,0)),""))</f>
        <v/>
      </c>
      <c r="N188" s="15">
        <f>IF(OR(M188="",F188=""),"",M188*F188)</f>
        <v/>
      </c>
    </row>
    <row r="189">
      <c r="A189">
        <f>IF($A$2="","",IFERROR(INDEX(Inventory_Import!$A$1:$AZ$1000,187,MATCH($A$2,Inventory_Import!$A$1:$AZ$1,0)),""))</f>
        <v/>
      </c>
      <c r="B189">
        <f>IF($B$2="","",IFERROR(INDEX(Inventory_Import!$A$1:$AZ$1000,187,MATCH($B$2,Inventory_Import!$A$1:$AZ$1,0)),""))</f>
        <v/>
      </c>
      <c r="C189">
        <f>IF($C$2="","",IFERROR(INDEX(Inventory_Import!$A$1:$AZ$1000,187,MATCH($C$2,Inventory_Import!$A$1:$AZ$1,0)),""))</f>
        <v/>
      </c>
      <c r="D189">
        <f>IF($D$2="","",IFERROR(INDEX(Inventory_Import!$A$1:$AZ$1000,187,MATCH($D$2,Inventory_Import!$A$1:$AZ$1,0)),""))</f>
        <v/>
      </c>
      <c r="E189" s="14">
        <f>IF($E$2="","",IFERROR(INDEX(Inventory_Import!$A$1:$AZ$1000,187,MATCH($E$2,Inventory_Import!$A$1:$AZ$1,0)),""))</f>
        <v/>
      </c>
      <c r="F189" s="15">
        <f>IF($F$2="","",IFERROR(INDEX(Inventory_Import!$A$1:$AZ$1000,187,MATCH($F$2,Inventory_Import!$A$1:$AZ$1,0)),""))</f>
        <v/>
      </c>
      <c r="G189" s="15">
        <f>IF($G$2="","",IFERROR(INDEX(Inventory_Import!$A$1:$AZ$1000,187,MATCH($G$2,Inventory_Import!$A$1:$AZ$1,0)),""))</f>
        <v/>
      </c>
      <c r="H189" s="15">
        <f>IF(OR(F189="",G189=""),"",G189-F189)</f>
        <v/>
      </c>
      <c r="I189" s="15">
        <f>IF(OR(E189="",F189=""),"",E189*F189)</f>
        <v/>
      </c>
      <c r="J189" s="15">
        <f>IF(OR(E189="",G189=""),"",E189*G189)</f>
        <v/>
      </c>
      <c r="K189" s="15">
        <f>IF(OR(E189="",H189=""),"",E189*H189)</f>
        <v/>
      </c>
      <c r="L189" s="15">
        <f>IF(A189="","",IFERROR(VLOOKUP(A189,Impact_List!$A$6:$B$2000,2,FALSE),"Unassigned"))</f>
        <v/>
      </c>
      <c r="M189">
        <f>IF($H$2="","",IFERROR(INDEX(Inventory_Import!$A$1:$AZ$1000,187,MATCH($H$2,Inventory_Import!$A$1:$AZ$1,0)),""))</f>
        <v/>
      </c>
      <c r="N189" s="15">
        <f>IF(OR(M189="",F189=""),"",M189*F189)</f>
        <v/>
      </c>
    </row>
    <row r="190">
      <c r="A190">
        <f>IF($A$2="","",IFERROR(INDEX(Inventory_Import!$A$1:$AZ$1000,188,MATCH($A$2,Inventory_Import!$A$1:$AZ$1,0)),""))</f>
        <v/>
      </c>
      <c r="B190">
        <f>IF($B$2="","",IFERROR(INDEX(Inventory_Import!$A$1:$AZ$1000,188,MATCH($B$2,Inventory_Import!$A$1:$AZ$1,0)),""))</f>
        <v/>
      </c>
      <c r="C190">
        <f>IF($C$2="","",IFERROR(INDEX(Inventory_Import!$A$1:$AZ$1000,188,MATCH($C$2,Inventory_Import!$A$1:$AZ$1,0)),""))</f>
        <v/>
      </c>
      <c r="D190">
        <f>IF($D$2="","",IFERROR(INDEX(Inventory_Import!$A$1:$AZ$1000,188,MATCH($D$2,Inventory_Import!$A$1:$AZ$1,0)),""))</f>
        <v/>
      </c>
      <c r="E190" s="14">
        <f>IF($E$2="","",IFERROR(INDEX(Inventory_Import!$A$1:$AZ$1000,188,MATCH($E$2,Inventory_Import!$A$1:$AZ$1,0)),""))</f>
        <v/>
      </c>
      <c r="F190" s="15">
        <f>IF($F$2="","",IFERROR(INDEX(Inventory_Import!$A$1:$AZ$1000,188,MATCH($F$2,Inventory_Import!$A$1:$AZ$1,0)),""))</f>
        <v/>
      </c>
      <c r="G190" s="15">
        <f>IF($G$2="","",IFERROR(INDEX(Inventory_Import!$A$1:$AZ$1000,188,MATCH($G$2,Inventory_Import!$A$1:$AZ$1,0)),""))</f>
        <v/>
      </c>
      <c r="H190" s="15">
        <f>IF(OR(F190="",G190=""),"",G190-F190)</f>
        <v/>
      </c>
      <c r="I190" s="15">
        <f>IF(OR(E190="",F190=""),"",E190*F190)</f>
        <v/>
      </c>
      <c r="J190" s="15">
        <f>IF(OR(E190="",G190=""),"",E190*G190)</f>
        <v/>
      </c>
      <c r="K190" s="15">
        <f>IF(OR(E190="",H190=""),"",E190*H190)</f>
        <v/>
      </c>
      <c r="L190" s="15">
        <f>IF(A190="","",IFERROR(VLOOKUP(A190,Impact_List!$A$6:$B$2000,2,FALSE),"Unassigned"))</f>
        <v/>
      </c>
      <c r="M190">
        <f>IF($H$2="","",IFERROR(INDEX(Inventory_Import!$A$1:$AZ$1000,188,MATCH($H$2,Inventory_Import!$A$1:$AZ$1,0)),""))</f>
        <v/>
      </c>
      <c r="N190" s="15">
        <f>IF(OR(M190="",F190=""),"",M190*F190)</f>
        <v/>
      </c>
    </row>
    <row r="191">
      <c r="A191">
        <f>IF($A$2="","",IFERROR(INDEX(Inventory_Import!$A$1:$AZ$1000,189,MATCH($A$2,Inventory_Import!$A$1:$AZ$1,0)),""))</f>
        <v/>
      </c>
      <c r="B191">
        <f>IF($B$2="","",IFERROR(INDEX(Inventory_Import!$A$1:$AZ$1000,189,MATCH($B$2,Inventory_Import!$A$1:$AZ$1,0)),""))</f>
        <v/>
      </c>
      <c r="C191">
        <f>IF($C$2="","",IFERROR(INDEX(Inventory_Import!$A$1:$AZ$1000,189,MATCH($C$2,Inventory_Import!$A$1:$AZ$1,0)),""))</f>
        <v/>
      </c>
      <c r="D191">
        <f>IF($D$2="","",IFERROR(INDEX(Inventory_Import!$A$1:$AZ$1000,189,MATCH($D$2,Inventory_Import!$A$1:$AZ$1,0)),""))</f>
        <v/>
      </c>
      <c r="E191" s="14">
        <f>IF($E$2="","",IFERROR(INDEX(Inventory_Import!$A$1:$AZ$1000,189,MATCH($E$2,Inventory_Import!$A$1:$AZ$1,0)),""))</f>
        <v/>
      </c>
      <c r="F191" s="15">
        <f>IF($F$2="","",IFERROR(INDEX(Inventory_Import!$A$1:$AZ$1000,189,MATCH($F$2,Inventory_Import!$A$1:$AZ$1,0)),""))</f>
        <v/>
      </c>
      <c r="G191" s="15">
        <f>IF($G$2="","",IFERROR(INDEX(Inventory_Import!$A$1:$AZ$1000,189,MATCH($G$2,Inventory_Import!$A$1:$AZ$1,0)),""))</f>
        <v/>
      </c>
      <c r="H191" s="15">
        <f>IF(OR(F191="",G191=""),"",G191-F191)</f>
        <v/>
      </c>
      <c r="I191" s="15">
        <f>IF(OR(E191="",F191=""),"",E191*F191)</f>
        <v/>
      </c>
      <c r="J191" s="15">
        <f>IF(OR(E191="",G191=""),"",E191*G191)</f>
        <v/>
      </c>
      <c r="K191" s="15">
        <f>IF(OR(E191="",H191=""),"",E191*H191)</f>
        <v/>
      </c>
      <c r="L191" s="15">
        <f>IF(A191="","",IFERROR(VLOOKUP(A191,Impact_List!$A$6:$B$2000,2,FALSE),"Unassigned"))</f>
        <v/>
      </c>
      <c r="M191">
        <f>IF($H$2="","",IFERROR(INDEX(Inventory_Import!$A$1:$AZ$1000,189,MATCH($H$2,Inventory_Import!$A$1:$AZ$1,0)),""))</f>
        <v/>
      </c>
      <c r="N191" s="15">
        <f>IF(OR(M191="",F191=""),"",M191*F191)</f>
        <v/>
      </c>
    </row>
    <row r="192">
      <c r="A192">
        <f>IF($A$2="","",IFERROR(INDEX(Inventory_Import!$A$1:$AZ$1000,190,MATCH($A$2,Inventory_Import!$A$1:$AZ$1,0)),""))</f>
        <v/>
      </c>
      <c r="B192">
        <f>IF($B$2="","",IFERROR(INDEX(Inventory_Import!$A$1:$AZ$1000,190,MATCH($B$2,Inventory_Import!$A$1:$AZ$1,0)),""))</f>
        <v/>
      </c>
      <c r="C192">
        <f>IF($C$2="","",IFERROR(INDEX(Inventory_Import!$A$1:$AZ$1000,190,MATCH($C$2,Inventory_Import!$A$1:$AZ$1,0)),""))</f>
        <v/>
      </c>
      <c r="D192">
        <f>IF($D$2="","",IFERROR(INDEX(Inventory_Import!$A$1:$AZ$1000,190,MATCH($D$2,Inventory_Import!$A$1:$AZ$1,0)),""))</f>
        <v/>
      </c>
      <c r="E192" s="14">
        <f>IF($E$2="","",IFERROR(INDEX(Inventory_Import!$A$1:$AZ$1000,190,MATCH($E$2,Inventory_Import!$A$1:$AZ$1,0)),""))</f>
        <v/>
      </c>
      <c r="F192" s="15">
        <f>IF($F$2="","",IFERROR(INDEX(Inventory_Import!$A$1:$AZ$1000,190,MATCH($F$2,Inventory_Import!$A$1:$AZ$1,0)),""))</f>
        <v/>
      </c>
      <c r="G192" s="15">
        <f>IF($G$2="","",IFERROR(INDEX(Inventory_Import!$A$1:$AZ$1000,190,MATCH($G$2,Inventory_Import!$A$1:$AZ$1,0)),""))</f>
        <v/>
      </c>
      <c r="H192" s="15">
        <f>IF(OR(F192="",G192=""),"",G192-F192)</f>
        <v/>
      </c>
      <c r="I192" s="15">
        <f>IF(OR(E192="",F192=""),"",E192*F192)</f>
        <v/>
      </c>
      <c r="J192" s="15">
        <f>IF(OR(E192="",G192=""),"",E192*G192)</f>
        <v/>
      </c>
      <c r="K192" s="15">
        <f>IF(OR(E192="",H192=""),"",E192*H192)</f>
        <v/>
      </c>
      <c r="L192" s="15">
        <f>IF(A192="","",IFERROR(VLOOKUP(A192,Impact_List!$A$6:$B$2000,2,FALSE),"Unassigned"))</f>
        <v/>
      </c>
      <c r="M192">
        <f>IF($H$2="","",IFERROR(INDEX(Inventory_Import!$A$1:$AZ$1000,190,MATCH($H$2,Inventory_Import!$A$1:$AZ$1,0)),""))</f>
        <v/>
      </c>
      <c r="N192" s="15">
        <f>IF(OR(M192="",F192=""),"",M192*F192)</f>
        <v/>
      </c>
    </row>
    <row r="193">
      <c r="A193">
        <f>IF($A$2="","",IFERROR(INDEX(Inventory_Import!$A$1:$AZ$1000,191,MATCH($A$2,Inventory_Import!$A$1:$AZ$1,0)),""))</f>
        <v/>
      </c>
      <c r="B193">
        <f>IF($B$2="","",IFERROR(INDEX(Inventory_Import!$A$1:$AZ$1000,191,MATCH($B$2,Inventory_Import!$A$1:$AZ$1,0)),""))</f>
        <v/>
      </c>
      <c r="C193">
        <f>IF($C$2="","",IFERROR(INDEX(Inventory_Import!$A$1:$AZ$1000,191,MATCH($C$2,Inventory_Import!$A$1:$AZ$1,0)),""))</f>
        <v/>
      </c>
      <c r="D193">
        <f>IF($D$2="","",IFERROR(INDEX(Inventory_Import!$A$1:$AZ$1000,191,MATCH($D$2,Inventory_Import!$A$1:$AZ$1,0)),""))</f>
        <v/>
      </c>
      <c r="E193" s="14">
        <f>IF($E$2="","",IFERROR(INDEX(Inventory_Import!$A$1:$AZ$1000,191,MATCH($E$2,Inventory_Import!$A$1:$AZ$1,0)),""))</f>
        <v/>
      </c>
      <c r="F193" s="15">
        <f>IF($F$2="","",IFERROR(INDEX(Inventory_Import!$A$1:$AZ$1000,191,MATCH($F$2,Inventory_Import!$A$1:$AZ$1,0)),""))</f>
        <v/>
      </c>
      <c r="G193" s="15">
        <f>IF($G$2="","",IFERROR(INDEX(Inventory_Import!$A$1:$AZ$1000,191,MATCH($G$2,Inventory_Import!$A$1:$AZ$1,0)),""))</f>
        <v/>
      </c>
      <c r="H193" s="15">
        <f>IF(OR(F193="",G193=""),"",G193-F193)</f>
        <v/>
      </c>
      <c r="I193" s="15">
        <f>IF(OR(E193="",F193=""),"",E193*F193)</f>
        <v/>
      </c>
      <c r="J193" s="15">
        <f>IF(OR(E193="",G193=""),"",E193*G193)</f>
        <v/>
      </c>
      <c r="K193" s="15">
        <f>IF(OR(E193="",H193=""),"",E193*H193)</f>
        <v/>
      </c>
      <c r="L193" s="15">
        <f>IF(A193="","",IFERROR(VLOOKUP(A193,Impact_List!$A$6:$B$2000,2,FALSE),"Unassigned"))</f>
        <v/>
      </c>
      <c r="M193">
        <f>IF($H$2="","",IFERROR(INDEX(Inventory_Import!$A$1:$AZ$1000,191,MATCH($H$2,Inventory_Import!$A$1:$AZ$1,0)),""))</f>
        <v/>
      </c>
      <c r="N193" s="15">
        <f>IF(OR(M193="",F193=""),"",M193*F193)</f>
        <v/>
      </c>
    </row>
    <row r="194">
      <c r="A194">
        <f>IF($A$2="","",IFERROR(INDEX(Inventory_Import!$A$1:$AZ$1000,192,MATCH($A$2,Inventory_Import!$A$1:$AZ$1,0)),""))</f>
        <v/>
      </c>
      <c r="B194">
        <f>IF($B$2="","",IFERROR(INDEX(Inventory_Import!$A$1:$AZ$1000,192,MATCH($B$2,Inventory_Import!$A$1:$AZ$1,0)),""))</f>
        <v/>
      </c>
      <c r="C194">
        <f>IF($C$2="","",IFERROR(INDEX(Inventory_Import!$A$1:$AZ$1000,192,MATCH($C$2,Inventory_Import!$A$1:$AZ$1,0)),""))</f>
        <v/>
      </c>
      <c r="D194">
        <f>IF($D$2="","",IFERROR(INDEX(Inventory_Import!$A$1:$AZ$1000,192,MATCH($D$2,Inventory_Import!$A$1:$AZ$1,0)),""))</f>
        <v/>
      </c>
      <c r="E194" s="14">
        <f>IF($E$2="","",IFERROR(INDEX(Inventory_Import!$A$1:$AZ$1000,192,MATCH($E$2,Inventory_Import!$A$1:$AZ$1,0)),""))</f>
        <v/>
      </c>
      <c r="F194" s="15">
        <f>IF($F$2="","",IFERROR(INDEX(Inventory_Import!$A$1:$AZ$1000,192,MATCH($F$2,Inventory_Import!$A$1:$AZ$1,0)),""))</f>
        <v/>
      </c>
      <c r="G194" s="15">
        <f>IF($G$2="","",IFERROR(INDEX(Inventory_Import!$A$1:$AZ$1000,192,MATCH($G$2,Inventory_Import!$A$1:$AZ$1,0)),""))</f>
        <v/>
      </c>
      <c r="H194" s="15">
        <f>IF(OR(F194="",G194=""),"",G194-F194)</f>
        <v/>
      </c>
      <c r="I194" s="15">
        <f>IF(OR(E194="",F194=""),"",E194*F194)</f>
        <v/>
      </c>
      <c r="J194" s="15">
        <f>IF(OR(E194="",G194=""),"",E194*G194)</f>
        <v/>
      </c>
      <c r="K194" s="15">
        <f>IF(OR(E194="",H194=""),"",E194*H194)</f>
        <v/>
      </c>
      <c r="L194" s="15">
        <f>IF(A194="","",IFERROR(VLOOKUP(A194,Impact_List!$A$6:$B$2000,2,FALSE),"Unassigned"))</f>
        <v/>
      </c>
      <c r="M194">
        <f>IF($H$2="","",IFERROR(INDEX(Inventory_Import!$A$1:$AZ$1000,192,MATCH($H$2,Inventory_Import!$A$1:$AZ$1,0)),""))</f>
        <v/>
      </c>
      <c r="N194" s="15">
        <f>IF(OR(M194="",F194=""),"",M194*F194)</f>
        <v/>
      </c>
    </row>
    <row r="195">
      <c r="A195">
        <f>IF($A$2="","",IFERROR(INDEX(Inventory_Import!$A$1:$AZ$1000,193,MATCH($A$2,Inventory_Import!$A$1:$AZ$1,0)),""))</f>
        <v/>
      </c>
      <c r="B195">
        <f>IF($B$2="","",IFERROR(INDEX(Inventory_Import!$A$1:$AZ$1000,193,MATCH($B$2,Inventory_Import!$A$1:$AZ$1,0)),""))</f>
        <v/>
      </c>
      <c r="C195">
        <f>IF($C$2="","",IFERROR(INDEX(Inventory_Import!$A$1:$AZ$1000,193,MATCH($C$2,Inventory_Import!$A$1:$AZ$1,0)),""))</f>
        <v/>
      </c>
      <c r="D195">
        <f>IF($D$2="","",IFERROR(INDEX(Inventory_Import!$A$1:$AZ$1000,193,MATCH($D$2,Inventory_Import!$A$1:$AZ$1,0)),""))</f>
        <v/>
      </c>
      <c r="E195" s="14">
        <f>IF($E$2="","",IFERROR(INDEX(Inventory_Import!$A$1:$AZ$1000,193,MATCH($E$2,Inventory_Import!$A$1:$AZ$1,0)),""))</f>
        <v/>
      </c>
      <c r="F195" s="15">
        <f>IF($F$2="","",IFERROR(INDEX(Inventory_Import!$A$1:$AZ$1000,193,MATCH($F$2,Inventory_Import!$A$1:$AZ$1,0)),""))</f>
        <v/>
      </c>
      <c r="G195" s="15">
        <f>IF($G$2="","",IFERROR(INDEX(Inventory_Import!$A$1:$AZ$1000,193,MATCH($G$2,Inventory_Import!$A$1:$AZ$1,0)),""))</f>
        <v/>
      </c>
      <c r="H195" s="15">
        <f>IF(OR(F195="",G195=""),"",G195-F195)</f>
        <v/>
      </c>
      <c r="I195" s="15">
        <f>IF(OR(E195="",F195=""),"",E195*F195)</f>
        <v/>
      </c>
      <c r="J195" s="15">
        <f>IF(OR(E195="",G195=""),"",E195*G195)</f>
        <v/>
      </c>
      <c r="K195" s="15">
        <f>IF(OR(E195="",H195=""),"",E195*H195)</f>
        <v/>
      </c>
      <c r="L195" s="15">
        <f>IF(A195="","",IFERROR(VLOOKUP(A195,Impact_List!$A$6:$B$2000,2,FALSE),"Unassigned"))</f>
        <v/>
      </c>
      <c r="M195">
        <f>IF($H$2="","",IFERROR(INDEX(Inventory_Import!$A$1:$AZ$1000,193,MATCH($H$2,Inventory_Import!$A$1:$AZ$1,0)),""))</f>
        <v/>
      </c>
      <c r="N195" s="15">
        <f>IF(OR(M195="",F195=""),"",M195*F195)</f>
        <v/>
      </c>
    </row>
    <row r="196">
      <c r="A196">
        <f>IF($A$2="","",IFERROR(INDEX(Inventory_Import!$A$1:$AZ$1000,194,MATCH($A$2,Inventory_Import!$A$1:$AZ$1,0)),""))</f>
        <v/>
      </c>
      <c r="B196">
        <f>IF($B$2="","",IFERROR(INDEX(Inventory_Import!$A$1:$AZ$1000,194,MATCH($B$2,Inventory_Import!$A$1:$AZ$1,0)),""))</f>
        <v/>
      </c>
      <c r="C196">
        <f>IF($C$2="","",IFERROR(INDEX(Inventory_Import!$A$1:$AZ$1000,194,MATCH($C$2,Inventory_Import!$A$1:$AZ$1,0)),""))</f>
        <v/>
      </c>
      <c r="D196">
        <f>IF($D$2="","",IFERROR(INDEX(Inventory_Import!$A$1:$AZ$1000,194,MATCH($D$2,Inventory_Import!$A$1:$AZ$1,0)),""))</f>
        <v/>
      </c>
      <c r="E196" s="14">
        <f>IF($E$2="","",IFERROR(INDEX(Inventory_Import!$A$1:$AZ$1000,194,MATCH($E$2,Inventory_Import!$A$1:$AZ$1,0)),""))</f>
        <v/>
      </c>
      <c r="F196" s="15">
        <f>IF($F$2="","",IFERROR(INDEX(Inventory_Import!$A$1:$AZ$1000,194,MATCH($F$2,Inventory_Import!$A$1:$AZ$1,0)),""))</f>
        <v/>
      </c>
      <c r="G196" s="15">
        <f>IF($G$2="","",IFERROR(INDEX(Inventory_Import!$A$1:$AZ$1000,194,MATCH($G$2,Inventory_Import!$A$1:$AZ$1,0)),""))</f>
        <v/>
      </c>
      <c r="H196" s="15">
        <f>IF(OR(F196="",G196=""),"",G196-F196)</f>
        <v/>
      </c>
      <c r="I196" s="15">
        <f>IF(OR(E196="",F196=""),"",E196*F196)</f>
        <v/>
      </c>
      <c r="J196" s="15">
        <f>IF(OR(E196="",G196=""),"",E196*G196)</f>
        <v/>
      </c>
      <c r="K196" s="15">
        <f>IF(OR(E196="",H196=""),"",E196*H196)</f>
        <v/>
      </c>
      <c r="L196" s="15">
        <f>IF(A196="","",IFERROR(VLOOKUP(A196,Impact_List!$A$6:$B$2000,2,FALSE),"Unassigned"))</f>
        <v/>
      </c>
      <c r="M196">
        <f>IF($H$2="","",IFERROR(INDEX(Inventory_Import!$A$1:$AZ$1000,194,MATCH($H$2,Inventory_Import!$A$1:$AZ$1,0)),""))</f>
        <v/>
      </c>
      <c r="N196" s="15">
        <f>IF(OR(M196="",F196=""),"",M196*F196)</f>
        <v/>
      </c>
    </row>
    <row r="197">
      <c r="A197">
        <f>IF($A$2="","",IFERROR(INDEX(Inventory_Import!$A$1:$AZ$1000,195,MATCH($A$2,Inventory_Import!$A$1:$AZ$1,0)),""))</f>
        <v/>
      </c>
      <c r="B197">
        <f>IF($B$2="","",IFERROR(INDEX(Inventory_Import!$A$1:$AZ$1000,195,MATCH($B$2,Inventory_Import!$A$1:$AZ$1,0)),""))</f>
        <v/>
      </c>
      <c r="C197">
        <f>IF($C$2="","",IFERROR(INDEX(Inventory_Import!$A$1:$AZ$1000,195,MATCH($C$2,Inventory_Import!$A$1:$AZ$1,0)),""))</f>
        <v/>
      </c>
      <c r="D197">
        <f>IF($D$2="","",IFERROR(INDEX(Inventory_Import!$A$1:$AZ$1000,195,MATCH($D$2,Inventory_Import!$A$1:$AZ$1,0)),""))</f>
        <v/>
      </c>
      <c r="E197" s="14">
        <f>IF($E$2="","",IFERROR(INDEX(Inventory_Import!$A$1:$AZ$1000,195,MATCH($E$2,Inventory_Import!$A$1:$AZ$1,0)),""))</f>
        <v/>
      </c>
      <c r="F197" s="15">
        <f>IF($F$2="","",IFERROR(INDEX(Inventory_Import!$A$1:$AZ$1000,195,MATCH($F$2,Inventory_Import!$A$1:$AZ$1,0)),""))</f>
        <v/>
      </c>
      <c r="G197" s="15">
        <f>IF($G$2="","",IFERROR(INDEX(Inventory_Import!$A$1:$AZ$1000,195,MATCH($G$2,Inventory_Import!$A$1:$AZ$1,0)),""))</f>
        <v/>
      </c>
      <c r="H197" s="15">
        <f>IF(OR(F197="",G197=""),"",G197-F197)</f>
        <v/>
      </c>
      <c r="I197" s="15">
        <f>IF(OR(E197="",F197=""),"",E197*F197)</f>
        <v/>
      </c>
      <c r="J197" s="15">
        <f>IF(OR(E197="",G197=""),"",E197*G197)</f>
        <v/>
      </c>
      <c r="K197" s="15">
        <f>IF(OR(E197="",H197=""),"",E197*H197)</f>
        <v/>
      </c>
      <c r="L197" s="15">
        <f>IF(A197="","",IFERROR(VLOOKUP(A197,Impact_List!$A$6:$B$2000,2,FALSE),"Unassigned"))</f>
        <v/>
      </c>
      <c r="M197">
        <f>IF($H$2="","",IFERROR(INDEX(Inventory_Import!$A$1:$AZ$1000,195,MATCH($H$2,Inventory_Import!$A$1:$AZ$1,0)),""))</f>
        <v/>
      </c>
      <c r="N197" s="15">
        <f>IF(OR(M197="",F197=""),"",M197*F197)</f>
        <v/>
      </c>
    </row>
    <row r="198">
      <c r="A198">
        <f>IF($A$2="","",IFERROR(INDEX(Inventory_Import!$A$1:$AZ$1000,196,MATCH($A$2,Inventory_Import!$A$1:$AZ$1,0)),""))</f>
        <v/>
      </c>
      <c r="B198">
        <f>IF($B$2="","",IFERROR(INDEX(Inventory_Import!$A$1:$AZ$1000,196,MATCH($B$2,Inventory_Import!$A$1:$AZ$1,0)),""))</f>
        <v/>
      </c>
      <c r="C198">
        <f>IF($C$2="","",IFERROR(INDEX(Inventory_Import!$A$1:$AZ$1000,196,MATCH($C$2,Inventory_Import!$A$1:$AZ$1,0)),""))</f>
        <v/>
      </c>
      <c r="D198">
        <f>IF($D$2="","",IFERROR(INDEX(Inventory_Import!$A$1:$AZ$1000,196,MATCH($D$2,Inventory_Import!$A$1:$AZ$1,0)),""))</f>
        <v/>
      </c>
      <c r="E198" s="14">
        <f>IF($E$2="","",IFERROR(INDEX(Inventory_Import!$A$1:$AZ$1000,196,MATCH($E$2,Inventory_Import!$A$1:$AZ$1,0)),""))</f>
        <v/>
      </c>
      <c r="F198" s="15">
        <f>IF($F$2="","",IFERROR(INDEX(Inventory_Import!$A$1:$AZ$1000,196,MATCH($F$2,Inventory_Import!$A$1:$AZ$1,0)),""))</f>
        <v/>
      </c>
      <c r="G198" s="15">
        <f>IF($G$2="","",IFERROR(INDEX(Inventory_Import!$A$1:$AZ$1000,196,MATCH($G$2,Inventory_Import!$A$1:$AZ$1,0)),""))</f>
        <v/>
      </c>
      <c r="H198" s="15">
        <f>IF(OR(F198="",G198=""),"",G198-F198)</f>
        <v/>
      </c>
      <c r="I198" s="15">
        <f>IF(OR(E198="",F198=""),"",E198*F198)</f>
        <v/>
      </c>
      <c r="J198" s="15">
        <f>IF(OR(E198="",G198=""),"",E198*G198)</f>
        <v/>
      </c>
      <c r="K198" s="15">
        <f>IF(OR(E198="",H198=""),"",E198*H198)</f>
        <v/>
      </c>
      <c r="L198" s="15">
        <f>IF(A198="","",IFERROR(VLOOKUP(A198,Impact_List!$A$6:$B$2000,2,FALSE),"Unassigned"))</f>
        <v/>
      </c>
      <c r="M198">
        <f>IF($H$2="","",IFERROR(INDEX(Inventory_Import!$A$1:$AZ$1000,196,MATCH($H$2,Inventory_Import!$A$1:$AZ$1,0)),""))</f>
        <v/>
      </c>
      <c r="N198" s="15">
        <f>IF(OR(M198="",F198=""),"",M198*F198)</f>
        <v/>
      </c>
    </row>
    <row r="199">
      <c r="A199">
        <f>IF($A$2="","",IFERROR(INDEX(Inventory_Import!$A$1:$AZ$1000,197,MATCH($A$2,Inventory_Import!$A$1:$AZ$1,0)),""))</f>
        <v/>
      </c>
      <c r="B199">
        <f>IF($B$2="","",IFERROR(INDEX(Inventory_Import!$A$1:$AZ$1000,197,MATCH($B$2,Inventory_Import!$A$1:$AZ$1,0)),""))</f>
        <v/>
      </c>
      <c r="C199">
        <f>IF($C$2="","",IFERROR(INDEX(Inventory_Import!$A$1:$AZ$1000,197,MATCH($C$2,Inventory_Import!$A$1:$AZ$1,0)),""))</f>
        <v/>
      </c>
      <c r="D199">
        <f>IF($D$2="","",IFERROR(INDEX(Inventory_Import!$A$1:$AZ$1000,197,MATCH($D$2,Inventory_Import!$A$1:$AZ$1,0)),""))</f>
        <v/>
      </c>
      <c r="E199" s="14">
        <f>IF($E$2="","",IFERROR(INDEX(Inventory_Import!$A$1:$AZ$1000,197,MATCH($E$2,Inventory_Import!$A$1:$AZ$1,0)),""))</f>
        <v/>
      </c>
      <c r="F199" s="15">
        <f>IF($F$2="","",IFERROR(INDEX(Inventory_Import!$A$1:$AZ$1000,197,MATCH($F$2,Inventory_Import!$A$1:$AZ$1,0)),""))</f>
        <v/>
      </c>
      <c r="G199" s="15">
        <f>IF($G$2="","",IFERROR(INDEX(Inventory_Import!$A$1:$AZ$1000,197,MATCH($G$2,Inventory_Import!$A$1:$AZ$1,0)),""))</f>
        <v/>
      </c>
      <c r="H199" s="15">
        <f>IF(OR(F199="",G199=""),"",G199-F199)</f>
        <v/>
      </c>
      <c r="I199" s="15">
        <f>IF(OR(E199="",F199=""),"",E199*F199)</f>
        <v/>
      </c>
      <c r="J199" s="15">
        <f>IF(OR(E199="",G199=""),"",E199*G199)</f>
        <v/>
      </c>
      <c r="K199" s="15">
        <f>IF(OR(E199="",H199=""),"",E199*H199)</f>
        <v/>
      </c>
      <c r="L199" s="15">
        <f>IF(A199="","",IFERROR(VLOOKUP(A199,Impact_List!$A$6:$B$2000,2,FALSE),"Unassigned"))</f>
        <v/>
      </c>
      <c r="M199">
        <f>IF($H$2="","",IFERROR(INDEX(Inventory_Import!$A$1:$AZ$1000,197,MATCH($H$2,Inventory_Import!$A$1:$AZ$1,0)),""))</f>
        <v/>
      </c>
      <c r="N199" s="15">
        <f>IF(OR(M199="",F199=""),"",M199*F199)</f>
        <v/>
      </c>
    </row>
    <row r="200">
      <c r="A200">
        <f>IF($A$2="","",IFERROR(INDEX(Inventory_Import!$A$1:$AZ$1000,198,MATCH($A$2,Inventory_Import!$A$1:$AZ$1,0)),""))</f>
        <v/>
      </c>
      <c r="B200">
        <f>IF($B$2="","",IFERROR(INDEX(Inventory_Import!$A$1:$AZ$1000,198,MATCH($B$2,Inventory_Import!$A$1:$AZ$1,0)),""))</f>
        <v/>
      </c>
      <c r="C200">
        <f>IF($C$2="","",IFERROR(INDEX(Inventory_Import!$A$1:$AZ$1000,198,MATCH($C$2,Inventory_Import!$A$1:$AZ$1,0)),""))</f>
        <v/>
      </c>
      <c r="D200">
        <f>IF($D$2="","",IFERROR(INDEX(Inventory_Import!$A$1:$AZ$1000,198,MATCH($D$2,Inventory_Import!$A$1:$AZ$1,0)),""))</f>
        <v/>
      </c>
      <c r="E200" s="14">
        <f>IF($E$2="","",IFERROR(INDEX(Inventory_Import!$A$1:$AZ$1000,198,MATCH($E$2,Inventory_Import!$A$1:$AZ$1,0)),""))</f>
        <v/>
      </c>
      <c r="F200" s="15">
        <f>IF($F$2="","",IFERROR(INDEX(Inventory_Import!$A$1:$AZ$1000,198,MATCH($F$2,Inventory_Import!$A$1:$AZ$1,0)),""))</f>
        <v/>
      </c>
      <c r="G200" s="15">
        <f>IF($G$2="","",IFERROR(INDEX(Inventory_Import!$A$1:$AZ$1000,198,MATCH($G$2,Inventory_Import!$A$1:$AZ$1,0)),""))</f>
        <v/>
      </c>
      <c r="H200" s="15">
        <f>IF(OR(F200="",G200=""),"",G200-F200)</f>
        <v/>
      </c>
      <c r="I200" s="15">
        <f>IF(OR(E200="",F200=""),"",E200*F200)</f>
        <v/>
      </c>
      <c r="J200" s="15">
        <f>IF(OR(E200="",G200=""),"",E200*G200)</f>
        <v/>
      </c>
      <c r="K200" s="15">
        <f>IF(OR(E200="",H200=""),"",E200*H200)</f>
        <v/>
      </c>
      <c r="L200" s="15">
        <f>IF(A200="","",IFERROR(VLOOKUP(A200,Impact_List!$A$6:$B$2000,2,FALSE),"Unassigned"))</f>
        <v/>
      </c>
      <c r="M200">
        <f>IF($H$2="","",IFERROR(INDEX(Inventory_Import!$A$1:$AZ$1000,198,MATCH($H$2,Inventory_Import!$A$1:$AZ$1,0)),""))</f>
        <v/>
      </c>
      <c r="N200" s="15">
        <f>IF(OR(M200="",F200=""),"",M200*F200)</f>
        <v/>
      </c>
    </row>
    <row r="201">
      <c r="A201">
        <f>IF($A$2="","",IFERROR(INDEX(Inventory_Import!$A$1:$AZ$1000,199,MATCH($A$2,Inventory_Import!$A$1:$AZ$1,0)),""))</f>
        <v/>
      </c>
      <c r="B201">
        <f>IF($B$2="","",IFERROR(INDEX(Inventory_Import!$A$1:$AZ$1000,199,MATCH($B$2,Inventory_Import!$A$1:$AZ$1,0)),""))</f>
        <v/>
      </c>
      <c r="C201">
        <f>IF($C$2="","",IFERROR(INDEX(Inventory_Import!$A$1:$AZ$1000,199,MATCH($C$2,Inventory_Import!$A$1:$AZ$1,0)),""))</f>
        <v/>
      </c>
      <c r="D201">
        <f>IF($D$2="","",IFERROR(INDEX(Inventory_Import!$A$1:$AZ$1000,199,MATCH($D$2,Inventory_Import!$A$1:$AZ$1,0)),""))</f>
        <v/>
      </c>
      <c r="E201" s="14">
        <f>IF($E$2="","",IFERROR(INDEX(Inventory_Import!$A$1:$AZ$1000,199,MATCH($E$2,Inventory_Import!$A$1:$AZ$1,0)),""))</f>
        <v/>
      </c>
      <c r="F201" s="15">
        <f>IF($F$2="","",IFERROR(INDEX(Inventory_Import!$A$1:$AZ$1000,199,MATCH($F$2,Inventory_Import!$A$1:$AZ$1,0)),""))</f>
        <v/>
      </c>
      <c r="G201" s="15">
        <f>IF($G$2="","",IFERROR(INDEX(Inventory_Import!$A$1:$AZ$1000,199,MATCH($G$2,Inventory_Import!$A$1:$AZ$1,0)),""))</f>
        <v/>
      </c>
      <c r="H201" s="15">
        <f>IF(OR(F201="",G201=""),"",G201-F201)</f>
        <v/>
      </c>
      <c r="I201" s="15">
        <f>IF(OR(E201="",F201=""),"",E201*F201)</f>
        <v/>
      </c>
      <c r="J201" s="15">
        <f>IF(OR(E201="",G201=""),"",E201*G201)</f>
        <v/>
      </c>
      <c r="K201" s="15">
        <f>IF(OR(E201="",H201=""),"",E201*H201)</f>
        <v/>
      </c>
      <c r="L201" s="15">
        <f>IF(A201="","",IFERROR(VLOOKUP(A201,Impact_List!$A$6:$B$2000,2,FALSE),"Unassigned"))</f>
        <v/>
      </c>
      <c r="M201">
        <f>IF($H$2="","",IFERROR(INDEX(Inventory_Import!$A$1:$AZ$1000,199,MATCH($H$2,Inventory_Import!$A$1:$AZ$1,0)),""))</f>
        <v/>
      </c>
      <c r="N201" s="15">
        <f>IF(OR(M201="",F201=""),"",M201*F201)</f>
        <v/>
      </c>
    </row>
    <row r="202">
      <c r="A202">
        <f>IF($A$2="","",IFERROR(INDEX(Inventory_Import!$A$1:$AZ$1000,200,MATCH($A$2,Inventory_Import!$A$1:$AZ$1,0)),""))</f>
        <v/>
      </c>
      <c r="B202">
        <f>IF($B$2="","",IFERROR(INDEX(Inventory_Import!$A$1:$AZ$1000,200,MATCH($B$2,Inventory_Import!$A$1:$AZ$1,0)),""))</f>
        <v/>
      </c>
      <c r="C202">
        <f>IF($C$2="","",IFERROR(INDEX(Inventory_Import!$A$1:$AZ$1000,200,MATCH($C$2,Inventory_Import!$A$1:$AZ$1,0)),""))</f>
        <v/>
      </c>
      <c r="D202">
        <f>IF($D$2="","",IFERROR(INDEX(Inventory_Import!$A$1:$AZ$1000,200,MATCH($D$2,Inventory_Import!$A$1:$AZ$1,0)),""))</f>
        <v/>
      </c>
      <c r="E202" s="14">
        <f>IF($E$2="","",IFERROR(INDEX(Inventory_Import!$A$1:$AZ$1000,200,MATCH($E$2,Inventory_Import!$A$1:$AZ$1,0)),""))</f>
        <v/>
      </c>
      <c r="F202" s="15">
        <f>IF($F$2="","",IFERROR(INDEX(Inventory_Import!$A$1:$AZ$1000,200,MATCH($F$2,Inventory_Import!$A$1:$AZ$1,0)),""))</f>
        <v/>
      </c>
      <c r="G202" s="15">
        <f>IF($G$2="","",IFERROR(INDEX(Inventory_Import!$A$1:$AZ$1000,200,MATCH($G$2,Inventory_Import!$A$1:$AZ$1,0)),""))</f>
        <v/>
      </c>
      <c r="H202" s="15">
        <f>IF(OR(F202="",G202=""),"",G202-F202)</f>
        <v/>
      </c>
      <c r="I202" s="15">
        <f>IF(OR(E202="",F202=""),"",E202*F202)</f>
        <v/>
      </c>
      <c r="J202" s="15">
        <f>IF(OR(E202="",G202=""),"",E202*G202)</f>
        <v/>
      </c>
      <c r="K202" s="15">
        <f>IF(OR(E202="",H202=""),"",E202*H202)</f>
        <v/>
      </c>
      <c r="L202" s="15">
        <f>IF(A202="","",IFERROR(VLOOKUP(A202,Impact_List!$A$6:$B$2000,2,FALSE),"Unassigned"))</f>
        <v/>
      </c>
      <c r="M202">
        <f>IF($H$2="","",IFERROR(INDEX(Inventory_Import!$A$1:$AZ$1000,200,MATCH($H$2,Inventory_Import!$A$1:$AZ$1,0)),""))</f>
        <v/>
      </c>
      <c r="N202" s="15">
        <f>IF(OR(M202="",F202=""),"",M202*F202)</f>
        <v/>
      </c>
    </row>
    <row r="203">
      <c r="A203">
        <f>IF($A$2="","",IFERROR(INDEX(Inventory_Import!$A$1:$AZ$1000,201,MATCH($A$2,Inventory_Import!$A$1:$AZ$1,0)),""))</f>
        <v/>
      </c>
      <c r="B203">
        <f>IF($B$2="","",IFERROR(INDEX(Inventory_Import!$A$1:$AZ$1000,201,MATCH($B$2,Inventory_Import!$A$1:$AZ$1,0)),""))</f>
        <v/>
      </c>
      <c r="C203">
        <f>IF($C$2="","",IFERROR(INDEX(Inventory_Import!$A$1:$AZ$1000,201,MATCH($C$2,Inventory_Import!$A$1:$AZ$1,0)),""))</f>
        <v/>
      </c>
      <c r="D203">
        <f>IF($D$2="","",IFERROR(INDEX(Inventory_Import!$A$1:$AZ$1000,201,MATCH($D$2,Inventory_Import!$A$1:$AZ$1,0)),""))</f>
        <v/>
      </c>
      <c r="E203" s="14">
        <f>IF($E$2="","",IFERROR(INDEX(Inventory_Import!$A$1:$AZ$1000,201,MATCH($E$2,Inventory_Import!$A$1:$AZ$1,0)),""))</f>
        <v/>
      </c>
      <c r="F203" s="15">
        <f>IF($F$2="","",IFERROR(INDEX(Inventory_Import!$A$1:$AZ$1000,201,MATCH($F$2,Inventory_Import!$A$1:$AZ$1,0)),""))</f>
        <v/>
      </c>
      <c r="G203" s="15">
        <f>IF($G$2="","",IFERROR(INDEX(Inventory_Import!$A$1:$AZ$1000,201,MATCH($G$2,Inventory_Import!$A$1:$AZ$1,0)),""))</f>
        <v/>
      </c>
      <c r="H203" s="15">
        <f>IF(OR(F203="",G203=""),"",G203-F203)</f>
        <v/>
      </c>
      <c r="I203" s="15">
        <f>IF(OR(E203="",F203=""),"",E203*F203)</f>
        <v/>
      </c>
      <c r="J203" s="15">
        <f>IF(OR(E203="",G203=""),"",E203*G203)</f>
        <v/>
      </c>
      <c r="K203" s="15">
        <f>IF(OR(E203="",H203=""),"",E203*H203)</f>
        <v/>
      </c>
      <c r="L203" s="15">
        <f>IF(A203="","",IFERROR(VLOOKUP(A203,Impact_List!$A$6:$B$2000,2,FALSE),"Unassigned"))</f>
        <v/>
      </c>
      <c r="M203">
        <f>IF($H$2="","",IFERROR(INDEX(Inventory_Import!$A$1:$AZ$1000,201,MATCH($H$2,Inventory_Import!$A$1:$AZ$1,0)),""))</f>
        <v/>
      </c>
      <c r="N203" s="15">
        <f>IF(OR(M203="",F203=""),"",M203*F203)</f>
        <v/>
      </c>
    </row>
  </sheetData>
  <mergeCells count="1">
    <mergeCell ref="A1:N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C12"/>
  <sheetViews>
    <sheetView workbookViewId="0">
      <pane ySplit="5" topLeftCell="A6" activePane="bottomLeft" state="frozen"/>
      <selection pane="bottomLeft" activeCell="A1" sqref="A1"/>
    </sheetView>
  </sheetViews>
  <sheetFormatPr baseColWidth="8" defaultRowHeight="15"/>
  <cols>
    <col width="22" customWidth="1" min="1" max="1"/>
    <col width="35" customWidth="1" min="2" max="2"/>
    <col width="70" customWidth="1" min="3" max="3"/>
  </cols>
  <sheetData>
    <row r="1">
      <c r="A1" s="1" t="inlineStr">
        <is>
          <t>Open Purchase Orders CSV Column Mapping</t>
        </is>
      </c>
    </row>
    <row r="3">
      <c r="A3" s="4" t="inlineStr">
        <is>
          <t>Export open/backordered POs to CSV, import into 'OpenPO_Import', and map headers here.</t>
        </is>
      </c>
    </row>
    <row r="5">
      <c r="A5" s="5" t="inlineStr">
        <is>
          <t>Required Field</t>
        </is>
      </c>
      <c r="B5" s="5" t="inlineStr">
        <is>
          <t>Your CSV Header Name (type exactly)</t>
        </is>
      </c>
      <c r="C5" s="5" t="inlineStr">
        <is>
          <t>Notes</t>
        </is>
      </c>
    </row>
    <row r="6">
      <c r="A6" s="6" t="inlineStr">
        <is>
          <t>PO_Number</t>
        </is>
      </c>
      <c r="B6" s="7" t="inlineStr"/>
      <c r="C6" s="8" t="inlineStr">
        <is>
          <t>Purchase order number</t>
        </is>
      </c>
    </row>
    <row r="7">
      <c r="A7" s="6" t="inlineStr">
        <is>
          <t>SKU</t>
        </is>
      </c>
      <c r="B7" s="7" t="inlineStr"/>
      <c r="C7" s="8" t="inlineStr">
        <is>
          <t>SKU/UPC</t>
        </is>
      </c>
    </row>
    <row r="8">
      <c r="A8" s="6" t="inlineStr">
        <is>
          <t>Description</t>
        </is>
      </c>
      <c r="B8" s="7" t="inlineStr"/>
      <c r="C8" s="8" t="inlineStr">
        <is>
          <t>Item description (optional)</t>
        </is>
      </c>
    </row>
    <row r="9">
      <c r="A9" s="6" t="inlineStr">
        <is>
          <t>Qty_On_Order</t>
        </is>
      </c>
      <c r="B9" s="7" t="inlineStr"/>
      <c r="C9" s="8" t="inlineStr">
        <is>
          <t>Quantity on order</t>
        </is>
      </c>
    </row>
    <row r="10">
      <c r="A10" s="6" t="inlineStr">
        <is>
          <t>Unit_Cost</t>
        </is>
      </c>
      <c r="B10" s="7" t="inlineStr"/>
      <c r="C10" s="8" t="inlineStr">
        <is>
          <t>Unit cost</t>
        </is>
      </c>
    </row>
    <row r="11">
      <c r="A11" s="6" t="inlineStr">
        <is>
          <t>Deposit_Paid</t>
        </is>
      </c>
      <c r="B11" s="7" t="inlineStr"/>
      <c r="C11" s="8" t="inlineStr">
        <is>
          <t>Deposit paid (optional)</t>
        </is>
      </c>
    </row>
    <row r="12">
      <c r="A12" s="6" t="inlineStr">
        <is>
          <t>Cancel_Fee_Rate</t>
        </is>
      </c>
      <c r="B12" s="7" t="inlineStr"/>
      <c r="C12" s="8" t="inlineStr">
        <is>
          <t>Cancellation/restocking fee rate (optional, e.g., 0.10)</t>
        </is>
      </c>
    </row>
  </sheetData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H1"/>
  <sheetViews>
    <sheetView workbookViewId="0">
      <pane ySplit="2" topLeftCell="A3" activePane="bottomLeft" state="frozen"/>
      <selection pane="bottomLeft" activeCell="A1" sqref="A1"/>
    </sheetView>
  </sheetViews>
  <sheetFormatPr baseColWidth="8" defaultRowHeight="15"/>
  <cols>
    <col width="18" customWidth="1" min="1" max="1"/>
    <col width="18" customWidth="1" min="2" max="2"/>
    <col width="18" customWidth="1" min="3" max="3"/>
    <col width="18" customWidth="1" min="4" max="4"/>
    <col width="18" customWidth="1" min="5" max="5"/>
    <col width="18" customWidth="1" min="6" max="6"/>
    <col width="18" customWidth="1" min="7" max="7"/>
    <col width="18" customWidth="1" min="8" max="8"/>
    <col width="18" customWidth="1" min="9" max="9"/>
    <col width="18" customWidth="1" min="10" max="10"/>
    <col width="18" customWidth="1" min="11" max="11"/>
    <col width="18" customWidth="1" min="12" max="12"/>
    <col width="18" customWidth="1" min="13" max="13"/>
    <col width="18" customWidth="1" min="14" max="14"/>
  </cols>
  <sheetData>
    <row r="1">
      <c r="A1" s="4" t="inlineStr">
        <is>
          <t>Paste or import your Open PO / Backorder CSV here (header row in row 1).</t>
        </is>
      </c>
    </row>
  </sheetData>
  <mergeCells count="1">
    <mergeCell ref="A1:H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K203"/>
  <sheetViews>
    <sheetView workbookViewId="0">
      <pane ySplit="3" topLeftCell="A4" activePane="bottomLeft" state="frozen"/>
      <selection pane="bottomLeft" activeCell="A1" sqref="A1"/>
    </sheetView>
  </sheetViews>
  <sheetFormatPr baseColWidth="8" defaultRowHeight="15"/>
  <cols>
    <col width="14" customWidth="1" min="1" max="1"/>
    <col width="16" customWidth="1" min="2" max="2"/>
    <col width="36" customWidth="1" min="3" max="3"/>
    <col width="12" customWidth="1" min="4" max="4"/>
    <col width="12" customWidth="1" min="5" max="5"/>
    <col width="12" customWidth="1" min="6" max="6"/>
    <col width="12" customWidth="1" min="7" max="7"/>
    <col width="14" customWidth="1" min="8" max="8"/>
    <col width="14" customWidth="1" min="9" max="9"/>
    <col width="14" customWidth="1" min="10" max="10"/>
    <col width="30" customWidth="1" min="11" max="11"/>
  </cols>
  <sheetData>
    <row r="1">
      <c r="A1" s="2" t="inlineStr">
        <is>
          <t>Normalized Open POs (auto-populated)</t>
        </is>
      </c>
    </row>
    <row r="2">
      <c r="A2" s="10">
        <f>IFERROR(VLOOKUP("PO_Number",Mapping_OpenPO!$A$6:$B$20,2,FALSE),"")</f>
        <v/>
      </c>
      <c r="B2" s="10">
        <f>IFERROR(VLOOKUP("SKU",Mapping_OpenPO!$A$6:$B$20,2,FALSE),"")</f>
        <v/>
      </c>
      <c r="C2" s="10">
        <f>IFERROR(VLOOKUP("Description",Mapping_OpenPO!$A$6:$B$20,2,FALSE),"")</f>
        <v/>
      </c>
      <c r="D2" s="10">
        <f>IFERROR(VLOOKUP("Qty_On_Order",Mapping_OpenPO!$A$6:$B$20,2,FALSE),"")</f>
        <v/>
      </c>
      <c r="E2" s="10">
        <f>IFERROR(VLOOKUP("Unit_Cost",Mapping_OpenPO!$A$6:$B$20,2,FALSE),"")</f>
        <v/>
      </c>
      <c r="F2" s="10">
        <f>IFERROR(VLOOKUP("Deposit_Paid",Mapping_OpenPO!$A$6:$B$20,2,FALSE),"")</f>
        <v/>
      </c>
      <c r="G2" s="10">
        <f>IFERROR(VLOOKUP("Cancel_Fee_Rate",Mapping_OpenPO!$A$6:$B$20,2,FALSE),"")</f>
        <v/>
      </c>
    </row>
    <row r="3">
      <c r="A3" s="5" t="inlineStr">
        <is>
          <t>PO_Number</t>
        </is>
      </c>
      <c r="B3" s="5" t="inlineStr">
        <is>
          <t>SKU</t>
        </is>
      </c>
      <c r="C3" s="5" t="inlineStr">
        <is>
          <t>Description</t>
        </is>
      </c>
      <c r="D3" s="5" t="inlineStr">
        <is>
          <t>Qty_On_Order</t>
        </is>
      </c>
      <c r="E3" s="5" t="inlineStr">
        <is>
          <t>Unit_Cost</t>
        </is>
      </c>
      <c r="F3" s="5" t="inlineStr">
        <is>
          <t>Line Cost</t>
        </is>
      </c>
      <c r="G3" s="5" t="inlineStr">
        <is>
          <t>Deposit_Paid</t>
        </is>
      </c>
      <c r="H3" s="5" t="inlineStr">
        <is>
          <t>Cancel_Fee_Rate</t>
        </is>
      </c>
      <c r="I3" s="5" t="inlineStr">
        <is>
          <t>Est Cancel Fee</t>
        </is>
      </c>
      <c r="J3" s="5" t="inlineStr">
        <is>
          <t>Bill Impact</t>
        </is>
      </c>
      <c r="K3" s="5" t="inlineStr">
        <is>
          <t>Notes</t>
        </is>
      </c>
    </row>
    <row r="4">
      <c r="A4">
        <f>IF($A$2="","",IFERROR(INDEX(OpenPO_Import!$A$1:$AZ$1000,2,MATCH($A$2,OpenPO_Import!$A$1:$AZ$1,0)),""))</f>
        <v/>
      </c>
      <c r="B4">
        <f>IF($B$2="","",IFERROR(INDEX(OpenPO_Import!$A$1:$AZ$1000,2,MATCH($B$2,OpenPO_Import!$A$1:$AZ$1,0)),""))</f>
        <v/>
      </c>
      <c r="C4">
        <f>IF($C$2="","",IFERROR(INDEX(OpenPO_Import!$A$1:$AZ$1000,2,MATCH($C$2,OpenPO_Import!$A$1:$AZ$1,0)),""))</f>
        <v/>
      </c>
      <c r="D4">
        <f>IF($D$2="","",IFERROR(INDEX(OpenPO_Import!$A$1:$AZ$1000,2,MATCH($D$2,OpenPO_Import!$A$1:$AZ$1,0)),""))</f>
        <v/>
      </c>
      <c r="E4" s="15">
        <f>IF($E$2="","",IFERROR(INDEX(OpenPO_Import!$A$1:$AZ$1000,2,MATCH($E$2,OpenPO_Import!$A$1:$AZ$1,0)),""))</f>
        <v/>
      </c>
      <c r="F4" s="15">
        <f>IF(OR(D4="",E4=""),"",D4*E4)</f>
        <v/>
      </c>
      <c r="G4" s="15">
        <f>IF($F$2="","",IFERROR(INDEX(OpenPO_Import!$A$1:$AZ$1000,2,MATCH($F$2,OpenPO_Import!$A$1:$AZ$1,0)),""))</f>
        <v/>
      </c>
      <c r="H4" s="16">
        <f>IF($G$2="","",IFERROR(INDEX(OpenPO_Import!$A$1:$AZ$1000,2,MATCH($G$2,OpenPO_Import!$A$1:$AZ$1,0)),""))</f>
        <v/>
      </c>
      <c r="I4" s="15">
        <f>IF(F4="","",IF(H4="",0,F4*H4))</f>
        <v/>
      </c>
      <c r="J4">
        <f>IF(B4="","",IFERROR(VLOOKUP(B4,Impact_List!$A$6:$B$2000,2,FALSE),"Unassigned"))</f>
        <v/>
      </c>
      <c r="K4" t="inlineStr"/>
    </row>
    <row r="5">
      <c r="A5">
        <f>IF($A$2="","",IFERROR(INDEX(OpenPO_Import!$A$1:$AZ$1000,3,MATCH($A$2,OpenPO_Import!$A$1:$AZ$1,0)),""))</f>
        <v/>
      </c>
      <c r="B5">
        <f>IF($B$2="","",IFERROR(INDEX(OpenPO_Import!$A$1:$AZ$1000,3,MATCH($B$2,OpenPO_Import!$A$1:$AZ$1,0)),""))</f>
        <v/>
      </c>
      <c r="C5">
        <f>IF($C$2="","",IFERROR(INDEX(OpenPO_Import!$A$1:$AZ$1000,3,MATCH($C$2,OpenPO_Import!$A$1:$AZ$1,0)),""))</f>
        <v/>
      </c>
      <c r="D5">
        <f>IF($D$2="","",IFERROR(INDEX(OpenPO_Import!$A$1:$AZ$1000,3,MATCH($D$2,OpenPO_Import!$A$1:$AZ$1,0)),""))</f>
        <v/>
      </c>
      <c r="E5" s="15">
        <f>IF($E$2="","",IFERROR(INDEX(OpenPO_Import!$A$1:$AZ$1000,3,MATCH($E$2,OpenPO_Import!$A$1:$AZ$1,0)),""))</f>
        <v/>
      </c>
      <c r="F5" s="15">
        <f>IF(OR(D5="",E5=""),"",D5*E5)</f>
        <v/>
      </c>
      <c r="G5" s="15">
        <f>IF($F$2="","",IFERROR(INDEX(OpenPO_Import!$A$1:$AZ$1000,3,MATCH($F$2,OpenPO_Import!$A$1:$AZ$1,0)),""))</f>
        <v/>
      </c>
      <c r="H5" s="16">
        <f>IF($G$2="","",IFERROR(INDEX(OpenPO_Import!$A$1:$AZ$1000,3,MATCH($G$2,OpenPO_Import!$A$1:$AZ$1,0)),""))</f>
        <v/>
      </c>
      <c r="I5" s="15">
        <f>IF(F5="","",IF(H5="",0,F5*H5))</f>
        <v/>
      </c>
      <c r="J5">
        <f>IF(B5="","",IFERROR(VLOOKUP(B5,Impact_List!$A$6:$B$2000,2,FALSE),"Unassigned"))</f>
        <v/>
      </c>
      <c r="K5" t="inlineStr"/>
    </row>
    <row r="6">
      <c r="A6">
        <f>IF($A$2="","",IFERROR(INDEX(OpenPO_Import!$A$1:$AZ$1000,4,MATCH($A$2,OpenPO_Import!$A$1:$AZ$1,0)),""))</f>
        <v/>
      </c>
      <c r="B6">
        <f>IF($B$2="","",IFERROR(INDEX(OpenPO_Import!$A$1:$AZ$1000,4,MATCH($B$2,OpenPO_Import!$A$1:$AZ$1,0)),""))</f>
        <v/>
      </c>
      <c r="C6">
        <f>IF($C$2="","",IFERROR(INDEX(OpenPO_Import!$A$1:$AZ$1000,4,MATCH($C$2,OpenPO_Import!$A$1:$AZ$1,0)),""))</f>
        <v/>
      </c>
      <c r="D6">
        <f>IF($D$2="","",IFERROR(INDEX(OpenPO_Import!$A$1:$AZ$1000,4,MATCH($D$2,OpenPO_Import!$A$1:$AZ$1,0)),""))</f>
        <v/>
      </c>
      <c r="E6" s="15">
        <f>IF($E$2="","",IFERROR(INDEX(OpenPO_Import!$A$1:$AZ$1000,4,MATCH($E$2,OpenPO_Import!$A$1:$AZ$1,0)),""))</f>
        <v/>
      </c>
      <c r="F6" s="15">
        <f>IF(OR(D6="",E6=""),"",D6*E6)</f>
        <v/>
      </c>
      <c r="G6" s="15">
        <f>IF($F$2="","",IFERROR(INDEX(OpenPO_Import!$A$1:$AZ$1000,4,MATCH($F$2,OpenPO_Import!$A$1:$AZ$1,0)),""))</f>
        <v/>
      </c>
      <c r="H6" s="16">
        <f>IF($G$2="","",IFERROR(INDEX(OpenPO_Import!$A$1:$AZ$1000,4,MATCH($G$2,OpenPO_Import!$A$1:$AZ$1,0)),""))</f>
        <v/>
      </c>
      <c r="I6" s="15">
        <f>IF(F6="","",IF(H6="",0,F6*H6))</f>
        <v/>
      </c>
      <c r="J6">
        <f>IF(B6="","",IFERROR(VLOOKUP(B6,Impact_List!$A$6:$B$2000,2,FALSE),"Unassigned"))</f>
        <v/>
      </c>
      <c r="K6" t="inlineStr"/>
    </row>
    <row r="7">
      <c r="A7">
        <f>IF($A$2="","",IFERROR(INDEX(OpenPO_Import!$A$1:$AZ$1000,5,MATCH($A$2,OpenPO_Import!$A$1:$AZ$1,0)),""))</f>
        <v/>
      </c>
      <c r="B7">
        <f>IF($B$2="","",IFERROR(INDEX(OpenPO_Import!$A$1:$AZ$1000,5,MATCH($B$2,OpenPO_Import!$A$1:$AZ$1,0)),""))</f>
        <v/>
      </c>
      <c r="C7">
        <f>IF($C$2="","",IFERROR(INDEX(OpenPO_Import!$A$1:$AZ$1000,5,MATCH($C$2,OpenPO_Import!$A$1:$AZ$1,0)),""))</f>
        <v/>
      </c>
      <c r="D7">
        <f>IF($D$2="","",IFERROR(INDEX(OpenPO_Import!$A$1:$AZ$1000,5,MATCH($D$2,OpenPO_Import!$A$1:$AZ$1,0)),""))</f>
        <v/>
      </c>
      <c r="E7" s="15">
        <f>IF($E$2="","",IFERROR(INDEX(OpenPO_Import!$A$1:$AZ$1000,5,MATCH($E$2,OpenPO_Import!$A$1:$AZ$1,0)),""))</f>
        <v/>
      </c>
      <c r="F7" s="15">
        <f>IF(OR(D7="",E7=""),"",D7*E7)</f>
        <v/>
      </c>
      <c r="G7" s="15">
        <f>IF($F$2="","",IFERROR(INDEX(OpenPO_Import!$A$1:$AZ$1000,5,MATCH($F$2,OpenPO_Import!$A$1:$AZ$1,0)),""))</f>
        <v/>
      </c>
      <c r="H7" s="16">
        <f>IF($G$2="","",IFERROR(INDEX(OpenPO_Import!$A$1:$AZ$1000,5,MATCH($G$2,OpenPO_Import!$A$1:$AZ$1,0)),""))</f>
        <v/>
      </c>
      <c r="I7" s="15">
        <f>IF(F7="","",IF(H7="",0,F7*H7))</f>
        <v/>
      </c>
      <c r="J7">
        <f>IF(B7="","",IFERROR(VLOOKUP(B7,Impact_List!$A$6:$B$2000,2,FALSE),"Unassigned"))</f>
        <v/>
      </c>
      <c r="K7" t="inlineStr"/>
    </row>
    <row r="8">
      <c r="A8">
        <f>IF($A$2="","",IFERROR(INDEX(OpenPO_Import!$A$1:$AZ$1000,6,MATCH($A$2,OpenPO_Import!$A$1:$AZ$1,0)),""))</f>
        <v/>
      </c>
      <c r="B8">
        <f>IF($B$2="","",IFERROR(INDEX(OpenPO_Import!$A$1:$AZ$1000,6,MATCH($B$2,OpenPO_Import!$A$1:$AZ$1,0)),""))</f>
        <v/>
      </c>
      <c r="C8">
        <f>IF($C$2="","",IFERROR(INDEX(OpenPO_Import!$A$1:$AZ$1000,6,MATCH($C$2,OpenPO_Import!$A$1:$AZ$1,0)),""))</f>
        <v/>
      </c>
      <c r="D8">
        <f>IF($D$2="","",IFERROR(INDEX(OpenPO_Import!$A$1:$AZ$1000,6,MATCH($D$2,OpenPO_Import!$A$1:$AZ$1,0)),""))</f>
        <v/>
      </c>
      <c r="E8" s="15">
        <f>IF($E$2="","",IFERROR(INDEX(OpenPO_Import!$A$1:$AZ$1000,6,MATCH($E$2,OpenPO_Import!$A$1:$AZ$1,0)),""))</f>
        <v/>
      </c>
      <c r="F8" s="15">
        <f>IF(OR(D8="",E8=""),"",D8*E8)</f>
        <v/>
      </c>
      <c r="G8" s="15">
        <f>IF($F$2="","",IFERROR(INDEX(OpenPO_Import!$A$1:$AZ$1000,6,MATCH($F$2,OpenPO_Import!$A$1:$AZ$1,0)),""))</f>
        <v/>
      </c>
      <c r="H8" s="16">
        <f>IF($G$2="","",IFERROR(INDEX(OpenPO_Import!$A$1:$AZ$1000,6,MATCH($G$2,OpenPO_Import!$A$1:$AZ$1,0)),""))</f>
        <v/>
      </c>
      <c r="I8" s="15">
        <f>IF(F8="","",IF(H8="",0,F8*H8))</f>
        <v/>
      </c>
      <c r="J8">
        <f>IF(B8="","",IFERROR(VLOOKUP(B8,Impact_List!$A$6:$B$2000,2,FALSE),"Unassigned"))</f>
        <v/>
      </c>
      <c r="K8" t="inlineStr"/>
    </row>
    <row r="9">
      <c r="A9">
        <f>IF($A$2="","",IFERROR(INDEX(OpenPO_Import!$A$1:$AZ$1000,7,MATCH($A$2,OpenPO_Import!$A$1:$AZ$1,0)),""))</f>
        <v/>
      </c>
      <c r="B9">
        <f>IF($B$2="","",IFERROR(INDEX(OpenPO_Import!$A$1:$AZ$1000,7,MATCH($B$2,OpenPO_Import!$A$1:$AZ$1,0)),""))</f>
        <v/>
      </c>
      <c r="C9">
        <f>IF($C$2="","",IFERROR(INDEX(OpenPO_Import!$A$1:$AZ$1000,7,MATCH($C$2,OpenPO_Import!$A$1:$AZ$1,0)),""))</f>
        <v/>
      </c>
      <c r="D9">
        <f>IF($D$2="","",IFERROR(INDEX(OpenPO_Import!$A$1:$AZ$1000,7,MATCH($D$2,OpenPO_Import!$A$1:$AZ$1,0)),""))</f>
        <v/>
      </c>
      <c r="E9" s="15">
        <f>IF($E$2="","",IFERROR(INDEX(OpenPO_Import!$A$1:$AZ$1000,7,MATCH($E$2,OpenPO_Import!$A$1:$AZ$1,0)),""))</f>
        <v/>
      </c>
      <c r="F9" s="15">
        <f>IF(OR(D9="",E9=""),"",D9*E9)</f>
        <v/>
      </c>
      <c r="G9" s="15">
        <f>IF($F$2="","",IFERROR(INDEX(OpenPO_Import!$A$1:$AZ$1000,7,MATCH($F$2,OpenPO_Import!$A$1:$AZ$1,0)),""))</f>
        <v/>
      </c>
      <c r="H9" s="16">
        <f>IF($G$2="","",IFERROR(INDEX(OpenPO_Import!$A$1:$AZ$1000,7,MATCH($G$2,OpenPO_Import!$A$1:$AZ$1,0)),""))</f>
        <v/>
      </c>
      <c r="I9" s="15">
        <f>IF(F9="","",IF(H9="",0,F9*H9))</f>
        <v/>
      </c>
      <c r="J9">
        <f>IF(B9="","",IFERROR(VLOOKUP(B9,Impact_List!$A$6:$B$2000,2,FALSE),"Unassigned"))</f>
        <v/>
      </c>
      <c r="K9" t="inlineStr"/>
    </row>
    <row r="10">
      <c r="A10">
        <f>IF($A$2="","",IFERROR(INDEX(OpenPO_Import!$A$1:$AZ$1000,8,MATCH($A$2,OpenPO_Import!$A$1:$AZ$1,0)),""))</f>
        <v/>
      </c>
      <c r="B10">
        <f>IF($B$2="","",IFERROR(INDEX(OpenPO_Import!$A$1:$AZ$1000,8,MATCH($B$2,OpenPO_Import!$A$1:$AZ$1,0)),""))</f>
        <v/>
      </c>
      <c r="C10">
        <f>IF($C$2="","",IFERROR(INDEX(OpenPO_Import!$A$1:$AZ$1000,8,MATCH($C$2,OpenPO_Import!$A$1:$AZ$1,0)),""))</f>
        <v/>
      </c>
      <c r="D10">
        <f>IF($D$2="","",IFERROR(INDEX(OpenPO_Import!$A$1:$AZ$1000,8,MATCH($D$2,OpenPO_Import!$A$1:$AZ$1,0)),""))</f>
        <v/>
      </c>
      <c r="E10" s="15">
        <f>IF($E$2="","",IFERROR(INDEX(OpenPO_Import!$A$1:$AZ$1000,8,MATCH($E$2,OpenPO_Import!$A$1:$AZ$1,0)),""))</f>
        <v/>
      </c>
      <c r="F10" s="15">
        <f>IF(OR(D10="",E10=""),"",D10*E10)</f>
        <v/>
      </c>
      <c r="G10" s="15">
        <f>IF($F$2="","",IFERROR(INDEX(OpenPO_Import!$A$1:$AZ$1000,8,MATCH($F$2,OpenPO_Import!$A$1:$AZ$1,0)),""))</f>
        <v/>
      </c>
      <c r="H10" s="16">
        <f>IF($G$2="","",IFERROR(INDEX(OpenPO_Import!$A$1:$AZ$1000,8,MATCH($G$2,OpenPO_Import!$A$1:$AZ$1,0)),""))</f>
        <v/>
      </c>
      <c r="I10" s="15">
        <f>IF(F10="","",IF(H10="",0,F10*H10))</f>
        <v/>
      </c>
      <c r="J10">
        <f>IF(B10="","",IFERROR(VLOOKUP(B10,Impact_List!$A$6:$B$2000,2,FALSE),"Unassigned"))</f>
        <v/>
      </c>
      <c r="K10" t="inlineStr"/>
    </row>
    <row r="11">
      <c r="A11">
        <f>IF($A$2="","",IFERROR(INDEX(OpenPO_Import!$A$1:$AZ$1000,9,MATCH($A$2,OpenPO_Import!$A$1:$AZ$1,0)),""))</f>
        <v/>
      </c>
      <c r="B11">
        <f>IF($B$2="","",IFERROR(INDEX(OpenPO_Import!$A$1:$AZ$1000,9,MATCH($B$2,OpenPO_Import!$A$1:$AZ$1,0)),""))</f>
        <v/>
      </c>
      <c r="C11">
        <f>IF($C$2="","",IFERROR(INDEX(OpenPO_Import!$A$1:$AZ$1000,9,MATCH($C$2,OpenPO_Import!$A$1:$AZ$1,0)),""))</f>
        <v/>
      </c>
      <c r="D11">
        <f>IF($D$2="","",IFERROR(INDEX(OpenPO_Import!$A$1:$AZ$1000,9,MATCH($D$2,OpenPO_Import!$A$1:$AZ$1,0)),""))</f>
        <v/>
      </c>
      <c r="E11" s="15">
        <f>IF($E$2="","",IFERROR(INDEX(OpenPO_Import!$A$1:$AZ$1000,9,MATCH($E$2,OpenPO_Import!$A$1:$AZ$1,0)),""))</f>
        <v/>
      </c>
      <c r="F11" s="15">
        <f>IF(OR(D11="",E11=""),"",D11*E11)</f>
        <v/>
      </c>
      <c r="G11" s="15">
        <f>IF($F$2="","",IFERROR(INDEX(OpenPO_Import!$A$1:$AZ$1000,9,MATCH($F$2,OpenPO_Import!$A$1:$AZ$1,0)),""))</f>
        <v/>
      </c>
      <c r="H11" s="16">
        <f>IF($G$2="","",IFERROR(INDEX(OpenPO_Import!$A$1:$AZ$1000,9,MATCH($G$2,OpenPO_Import!$A$1:$AZ$1,0)),""))</f>
        <v/>
      </c>
      <c r="I11" s="15">
        <f>IF(F11="","",IF(H11="",0,F11*H11))</f>
        <v/>
      </c>
      <c r="J11">
        <f>IF(B11="","",IFERROR(VLOOKUP(B11,Impact_List!$A$6:$B$2000,2,FALSE),"Unassigned"))</f>
        <v/>
      </c>
      <c r="K11" t="inlineStr"/>
    </row>
    <row r="12">
      <c r="A12">
        <f>IF($A$2="","",IFERROR(INDEX(OpenPO_Import!$A$1:$AZ$1000,10,MATCH($A$2,OpenPO_Import!$A$1:$AZ$1,0)),""))</f>
        <v/>
      </c>
      <c r="B12">
        <f>IF($B$2="","",IFERROR(INDEX(OpenPO_Import!$A$1:$AZ$1000,10,MATCH($B$2,OpenPO_Import!$A$1:$AZ$1,0)),""))</f>
        <v/>
      </c>
      <c r="C12">
        <f>IF($C$2="","",IFERROR(INDEX(OpenPO_Import!$A$1:$AZ$1000,10,MATCH($C$2,OpenPO_Import!$A$1:$AZ$1,0)),""))</f>
        <v/>
      </c>
      <c r="D12">
        <f>IF($D$2="","",IFERROR(INDEX(OpenPO_Import!$A$1:$AZ$1000,10,MATCH($D$2,OpenPO_Import!$A$1:$AZ$1,0)),""))</f>
        <v/>
      </c>
      <c r="E12" s="15">
        <f>IF($E$2="","",IFERROR(INDEX(OpenPO_Import!$A$1:$AZ$1000,10,MATCH($E$2,OpenPO_Import!$A$1:$AZ$1,0)),""))</f>
        <v/>
      </c>
      <c r="F12" s="15">
        <f>IF(OR(D12="",E12=""),"",D12*E12)</f>
        <v/>
      </c>
      <c r="G12" s="15">
        <f>IF($F$2="","",IFERROR(INDEX(OpenPO_Import!$A$1:$AZ$1000,10,MATCH($F$2,OpenPO_Import!$A$1:$AZ$1,0)),""))</f>
        <v/>
      </c>
      <c r="H12" s="16">
        <f>IF($G$2="","",IFERROR(INDEX(OpenPO_Import!$A$1:$AZ$1000,10,MATCH($G$2,OpenPO_Import!$A$1:$AZ$1,0)),""))</f>
        <v/>
      </c>
      <c r="I12" s="15">
        <f>IF(F12="","",IF(H12="",0,F12*H12))</f>
        <v/>
      </c>
      <c r="J12">
        <f>IF(B12="","",IFERROR(VLOOKUP(B12,Impact_List!$A$6:$B$2000,2,FALSE),"Unassigned"))</f>
        <v/>
      </c>
      <c r="K12" t="inlineStr"/>
    </row>
    <row r="13">
      <c r="A13">
        <f>IF($A$2="","",IFERROR(INDEX(OpenPO_Import!$A$1:$AZ$1000,11,MATCH($A$2,OpenPO_Import!$A$1:$AZ$1,0)),""))</f>
        <v/>
      </c>
      <c r="B13">
        <f>IF($B$2="","",IFERROR(INDEX(OpenPO_Import!$A$1:$AZ$1000,11,MATCH($B$2,OpenPO_Import!$A$1:$AZ$1,0)),""))</f>
        <v/>
      </c>
      <c r="C13">
        <f>IF($C$2="","",IFERROR(INDEX(OpenPO_Import!$A$1:$AZ$1000,11,MATCH($C$2,OpenPO_Import!$A$1:$AZ$1,0)),""))</f>
        <v/>
      </c>
      <c r="D13">
        <f>IF($D$2="","",IFERROR(INDEX(OpenPO_Import!$A$1:$AZ$1000,11,MATCH($D$2,OpenPO_Import!$A$1:$AZ$1,0)),""))</f>
        <v/>
      </c>
      <c r="E13" s="15">
        <f>IF($E$2="","",IFERROR(INDEX(OpenPO_Import!$A$1:$AZ$1000,11,MATCH($E$2,OpenPO_Import!$A$1:$AZ$1,0)),""))</f>
        <v/>
      </c>
      <c r="F13" s="15">
        <f>IF(OR(D13="",E13=""),"",D13*E13)</f>
        <v/>
      </c>
      <c r="G13" s="15">
        <f>IF($F$2="","",IFERROR(INDEX(OpenPO_Import!$A$1:$AZ$1000,11,MATCH($F$2,OpenPO_Import!$A$1:$AZ$1,0)),""))</f>
        <v/>
      </c>
      <c r="H13" s="16">
        <f>IF($G$2="","",IFERROR(INDEX(OpenPO_Import!$A$1:$AZ$1000,11,MATCH($G$2,OpenPO_Import!$A$1:$AZ$1,0)),""))</f>
        <v/>
      </c>
      <c r="I13" s="15">
        <f>IF(F13="","",IF(H13="",0,F13*H13))</f>
        <v/>
      </c>
      <c r="J13">
        <f>IF(B13="","",IFERROR(VLOOKUP(B13,Impact_List!$A$6:$B$2000,2,FALSE),"Unassigned"))</f>
        <v/>
      </c>
      <c r="K13" t="inlineStr"/>
    </row>
    <row r="14">
      <c r="A14">
        <f>IF($A$2="","",IFERROR(INDEX(OpenPO_Import!$A$1:$AZ$1000,12,MATCH($A$2,OpenPO_Import!$A$1:$AZ$1,0)),""))</f>
        <v/>
      </c>
      <c r="B14">
        <f>IF($B$2="","",IFERROR(INDEX(OpenPO_Import!$A$1:$AZ$1000,12,MATCH($B$2,OpenPO_Import!$A$1:$AZ$1,0)),""))</f>
        <v/>
      </c>
      <c r="C14">
        <f>IF($C$2="","",IFERROR(INDEX(OpenPO_Import!$A$1:$AZ$1000,12,MATCH($C$2,OpenPO_Import!$A$1:$AZ$1,0)),""))</f>
        <v/>
      </c>
      <c r="D14">
        <f>IF($D$2="","",IFERROR(INDEX(OpenPO_Import!$A$1:$AZ$1000,12,MATCH($D$2,OpenPO_Import!$A$1:$AZ$1,0)),""))</f>
        <v/>
      </c>
      <c r="E14" s="15">
        <f>IF($E$2="","",IFERROR(INDEX(OpenPO_Import!$A$1:$AZ$1000,12,MATCH($E$2,OpenPO_Import!$A$1:$AZ$1,0)),""))</f>
        <v/>
      </c>
      <c r="F14" s="15">
        <f>IF(OR(D14="",E14=""),"",D14*E14)</f>
        <v/>
      </c>
      <c r="G14" s="15">
        <f>IF($F$2="","",IFERROR(INDEX(OpenPO_Import!$A$1:$AZ$1000,12,MATCH($F$2,OpenPO_Import!$A$1:$AZ$1,0)),""))</f>
        <v/>
      </c>
      <c r="H14" s="16">
        <f>IF($G$2="","",IFERROR(INDEX(OpenPO_Import!$A$1:$AZ$1000,12,MATCH($G$2,OpenPO_Import!$A$1:$AZ$1,0)),""))</f>
        <v/>
      </c>
      <c r="I14" s="15">
        <f>IF(F14="","",IF(H14="",0,F14*H14))</f>
        <v/>
      </c>
      <c r="J14">
        <f>IF(B14="","",IFERROR(VLOOKUP(B14,Impact_List!$A$6:$B$2000,2,FALSE),"Unassigned"))</f>
        <v/>
      </c>
      <c r="K14" t="inlineStr"/>
    </row>
    <row r="15">
      <c r="A15">
        <f>IF($A$2="","",IFERROR(INDEX(OpenPO_Import!$A$1:$AZ$1000,13,MATCH($A$2,OpenPO_Import!$A$1:$AZ$1,0)),""))</f>
        <v/>
      </c>
      <c r="B15">
        <f>IF($B$2="","",IFERROR(INDEX(OpenPO_Import!$A$1:$AZ$1000,13,MATCH($B$2,OpenPO_Import!$A$1:$AZ$1,0)),""))</f>
        <v/>
      </c>
      <c r="C15">
        <f>IF($C$2="","",IFERROR(INDEX(OpenPO_Import!$A$1:$AZ$1000,13,MATCH($C$2,OpenPO_Import!$A$1:$AZ$1,0)),""))</f>
        <v/>
      </c>
      <c r="D15">
        <f>IF($D$2="","",IFERROR(INDEX(OpenPO_Import!$A$1:$AZ$1000,13,MATCH($D$2,OpenPO_Import!$A$1:$AZ$1,0)),""))</f>
        <v/>
      </c>
      <c r="E15" s="15">
        <f>IF($E$2="","",IFERROR(INDEX(OpenPO_Import!$A$1:$AZ$1000,13,MATCH($E$2,OpenPO_Import!$A$1:$AZ$1,0)),""))</f>
        <v/>
      </c>
      <c r="F15" s="15">
        <f>IF(OR(D15="",E15=""),"",D15*E15)</f>
        <v/>
      </c>
      <c r="G15" s="15">
        <f>IF($F$2="","",IFERROR(INDEX(OpenPO_Import!$A$1:$AZ$1000,13,MATCH($F$2,OpenPO_Import!$A$1:$AZ$1,0)),""))</f>
        <v/>
      </c>
      <c r="H15" s="16">
        <f>IF($G$2="","",IFERROR(INDEX(OpenPO_Import!$A$1:$AZ$1000,13,MATCH($G$2,OpenPO_Import!$A$1:$AZ$1,0)),""))</f>
        <v/>
      </c>
      <c r="I15" s="15">
        <f>IF(F15="","",IF(H15="",0,F15*H15))</f>
        <v/>
      </c>
      <c r="J15">
        <f>IF(B15="","",IFERROR(VLOOKUP(B15,Impact_List!$A$6:$B$2000,2,FALSE),"Unassigned"))</f>
        <v/>
      </c>
      <c r="K15" t="inlineStr"/>
    </row>
    <row r="16">
      <c r="A16">
        <f>IF($A$2="","",IFERROR(INDEX(OpenPO_Import!$A$1:$AZ$1000,14,MATCH($A$2,OpenPO_Import!$A$1:$AZ$1,0)),""))</f>
        <v/>
      </c>
      <c r="B16">
        <f>IF($B$2="","",IFERROR(INDEX(OpenPO_Import!$A$1:$AZ$1000,14,MATCH($B$2,OpenPO_Import!$A$1:$AZ$1,0)),""))</f>
        <v/>
      </c>
      <c r="C16">
        <f>IF($C$2="","",IFERROR(INDEX(OpenPO_Import!$A$1:$AZ$1000,14,MATCH($C$2,OpenPO_Import!$A$1:$AZ$1,0)),""))</f>
        <v/>
      </c>
      <c r="D16">
        <f>IF($D$2="","",IFERROR(INDEX(OpenPO_Import!$A$1:$AZ$1000,14,MATCH($D$2,OpenPO_Import!$A$1:$AZ$1,0)),""))</f>
        <v/>
      </c>
      <c r="E16" s="15">
        <f>IF($E$2="","",IFERROR(INDEX(OpenPO_Import!$A$1:$AZ$1000,14,MATCH($E$2,OpenPO_Import!$A$1:$AZ$1,0)),""))</f>
        <v/>
      </c>
      <c r="F16" s="15">
        <f>IF(OR(D16="",E16=""),"",D16*E16)</f>
        <v/>
      </c>
      <c r="G16" s="15">
        <f>IF($F$2="","",IFERROR(INDEX(OpenPO_Import!$A$1:$AZ$1000,14,MATCH($F$2,OpenPO_Import!$A$1:$AZ$1,0)),""))</f>
        <v/>
      </c>
      <c r="H16" s="16">
        <f>IF($G$2="","",IFERROR(INDEX(OpenPO_Import!$A$1:$AZ$1000,14,MATCH($G$2,OpenPO_Import!$A$1:$AZ$1,0)),""))</f>
        <v/>
      </c>
      <c r="I16" s="15">
        <f>IF(F16="","",IF(H16="",0,F16*H16))</f>
        <v/>
      </c>
      <c r="J16">
        <f>IF(B16="","",IFERROR(VLOOKUP(B16,Impact_List!$A$6:$B$2000,2,FALSE),"Unassigned"))</f>
        <v/>
      </c>
      <c r="K16" t="inlineStr"/>
    </row>
    <row r="17">
      <c r="A17">
        <f>IF($A$2="","",IFERROR(INDEX(OpenPO_Import!$A$1:$AZ$1000,15,MATCH($A$2,OpenPO_Import!$A$1:$AZ$1,0)),""))</f>
        <v/>
      </c>
      <c r="B17">
        <f>IF($B$2="","",IFERROR(INDEX(OpenPO_Import!$A$1:$AZ$1000,15,MATCH($B$2,OpenPO_Import!$A$1:$AZ$1,0)),""))</f>
        <v/>
      </c>
      <c r="C17">
        <f>IF($C$2="","",IFERROR(INDEX(OpenPO_Import!$A$1:$AZ$1000,15,MATCH($C$2,OpenPO_Import!$A$1:$AZ$1,0)),""))</f>
        <v/>
      </c>
      <c r="D17">
        <f>IF($D$2="","",IFERROR(INDEX(OpenPO_Import!$A$1:$AZ$1000,15,MATCH($D$2,OpenPO_Import!$A$1:$AZ$1,0)),""))</f>
        <v/>
      </c>
      <c r="E17" s="15">
        <f>IF($E$2="","",IFERROR(INDEX(OpenPO_Import!$A$1:$AZ$1000,15,MATCH($E$2,OpenPO_Import!$A$1:$AZ$1,0)),""))</f>
        <v/>
      </c>
      <c r="F17" s="15">
        <f>IF(OR(D17="",E17=""),"",D17*E17)</f>
        <v/>
      </c>
      <c r="G17" s="15">
        <f>IF($F$2="","",IFERROR(INDEX(OpenPO_Import!$A$1:$AZ$1000,15,MATCH($F$2,OpenPO_Import!$A$1:$AZ$1,0)),""))</f>
        <v/>
      </c>
      <c r="H17" s="16">
        <f>IF($G$2="","",IFERROR(INDEX(OpenPO_Import!$A$1:$AZ$1000,15,MATCH($G$2,OpenPO_Import!$A$1:$AZ$1,0)),""))</f>
        <v/>
      </c>
      <c r="I17" s="15">
        <f>IF(F17="","",IF(H17="",0,F17*H17))</f>
        <v/>
      </c>
      <c r="J17">
        <f>IF(B17="","",IFERROR(VLOOKUP(B17,Impact_List!$A$6:$B$2000,2,FALSE),"Unassigned"))</f>
        <v/>
      </c>
      <c r="K17" t="inlineStr"/>
    </row>
    <row r="18">
      <c r="A18">
        <f>IF($A$2="","",IFERROR(INDEX(OpenPO_Import!$A$1:$AZ$1000,16,MATCH($A$2,OpenPO_Import!$A$1:$AZ$1,0)),""))</f>
        <v/>
      </c>
      <c r="B18">
        <f>IF($B$2="","",IFERROR(INDEX(OpenPO_Import!$A$1:$AZ$1000,16,MATCH($B$2,OpenPO_Import!$A$1:$AZ$1,0)),""))</f>
        <v/>
      </c>
      <c r="C18">
        <f>IF($C$2="","",IFERROR(INDEX(OpenPO_Import!$A$1:$AZ$1000,16,MATCH($C$2,OpenPO_Import!$A$1:$AZ$1,0)),""))</f>
        <v/>
      </c>
      <c r="D18">
        <f>IF($D$2="","",IFERROR(INDEX(OpenPO_Import!$A$1:$AZ$1000,16,MATCH($D$2,OpenPO_Import!$A$1:$AZ$1,0)),""))</f>
        <v/>
      </c>
      <c r="E18" s="15">
        <f>IF($E$2="","",IFERROR(INDEX(OpenPO_Import!$A$1:$AZ$1000,16,MATCH($E$2,OpenPO_Import!$A$1:$AZ$1,0)),""))</f>
        <v/>
      </c>
      <c r="F18" s="15">
        <f>IF(OR(D18="",E18=""),"",D18*E18)</f>
        <v/>
      </c>
      <c r="G18" s="15">
        <f>IF($F$2="","",IFERROR(INDEX(OpenPO_Import!$A$1:$AZ$1000,16,MATCH($F$2,OpenPO_Import!$A$1:$AZ$1,0)),""))</f>
        <v/>
      </c>
      <c r="H18" s="16">
        <f>IF($G$2="","",IFERROR(INDEX(OpenPO_Import!$A$1:$AZ$1000,16,MATCH($G$2,OpenPO_Import!$A$1:$AZ$1,0)),""))</f>
        <v/>
      </c>
      <c r="I18" s="15">
        <f>IF(F18="","",IF(H18="",0,F18*H18))</f>
        <v/>
      </c>
      <c r="J18">
        <f>IF(B18="","",IFERROR(VLOOKUP(B18,Impact_List!$A$6:$B$2000,2,FALSE),"Unassigned"))</f>
        <v/>
      </c>
      <c r="K18" t="inlineStr"/>
    </row>
    <row r="19">
      <c r="A19">
        <f>IF($A$2="","",IFERROR(INDEX(OpenPO_Import!$A$1:$AZ$1000,17,MATCH($A$2,OpenPO_Import!$A$1:$AZ$1,0)),""))</f>
        <v/>
      </c>
      <c r="B19">
        <f>IF($B$2="","",IFERROR(INDEX(OpenPO_Import!$A$1:$AZ$1000,17,MATCH($B$2,OpenPO_Import!$A$1:$AZ$1,0)),""))</f>
        <v/>
      </c>
      <c r="C19">
        <f>IF($C$2="","",IFERROR(INDEX(OpenPO_Import!$A$1:$AZ$1000,17,MATCH($C$2,OpenPO_Import!$A$1:$AZ$1,0)),""))</f>
        <v/>
      </c>
      <c r="D19">
        <f>IF($D$2="","",IFERROR(INDEX(OpenPO_Import!$A$1:$AZ$1000,17,MATCH($D$2,OpenPO_Import!$A$1:$AZ$1,0)),""))</f>
        <v/>
      </c>
      <c r="E19" s="15">
        <f>IF($E$2="","",IFERROR(INDEX(OpenPO_Import!$A$1:$AZ$1000,17,MATCH($E$2,OpenPO_Import!$A$1:$AZ$1,0)),""))</f>
        <v/>
      </c>
      <c r="F19" s="15">
        <f>IF(OR(D19="",E19=""),"",D19*E19)</f>
        <v/>
      </c>
      <c r="G19" s="15">
        <f>IF($F$2="","",IFERROR(INDEX(OpenPO_Import!$A$1:$AZ$1000,17,MATCH($F$2,OpenPO_Import!$A$1:$AZ$1,0)),""))</f>
        <v/>
      </c>
      <c r="H19" s="16">
        <f>IF($G$2="","",IFERROR(INDEX(OpenPO_Import!$A$1:$AZ$1000,17,MATCH($G$2,OpenPO_Import!$A$1:$AZ$1,0)),""))</f>
        <v/>
      </c>
      <c r="I19" s="15">
        <f>IF(F19="","",IF(H19="",0,F19*H19))</f>
        <v/>
      </c>
      <c r="J19">
        <f>IF(B19="","",IFERROR(VLOOKUP(B19,Impact_List!$A$6:$B$2000,2,FALSE),"Unassigned"))</f>
        <v/>
      </c>
      <c r="K19" t="inlineStr"/>
    </row>
    <row r="20">
      <c r="A20">
        <f>IF($A$2="","",IFERROR(INDEX(OpenPO_Import!$A$1:$AZ$1000,18,MATCH($A$2,OpenPO_Import!$A$1:$AZ$1,0)),""))</f>
        <v/>
      </c>
      <c r="B20">
        <f>IF($B$2="","",IFERROR(INDEX(OpenPO_Import!$A$1:$AZ$1000,18,MATCH($B$2,OpenPO_Import!$A$1:$AZ$1,0)),""))</f>
        <v/>
      </c>
      <c r="C20">
        <f>IF($C$2="","",IFERROR(INDEX(OpenPO_Import!$A$1:$AZ$1000,18,MATCH($C$2,OpenPO_Import!$A$1:$AZ$1,0)),""))</f>
        <v/>
      </c>
      <c r="D20">
        <f>IF($D$2="","",IFERROR(INDEX(OpenPO_Import!$A$1:$AZ$1000,18,MATCH($D$2,OpenPO_Import!$A$1:$AZ$1,0)),""))</f>
        <v/>
      </c>
      <c r="E20" s="15">
        <f>IF($E$2="","",IFERROR(INDEX(OpenPO_Import!$A$1:$AZ$1000,18,MATCH($E$2,OpenPO_Import!$A$1:$AZ$1,0)),""))</f>
        <v/>
      </c>
      <c r="F20" s="15">
        <f>IF(OR(D20="",E20=""),"",D20*E20)</f>
        <v/>
      </c>
      <c r="G20" s="15">
        <f>IF($F$2="","",IFERROR(INDEX(OpenPO_Import!$A$1:$AZ$1000,18,MATCH($F$2,OpenPO_Import!$A$1:$AZ$1,0)),""))</f>
        <v/>
      </c>
      <c r="H20" s="16">
        <f>IF($G$2="","",IFERROR(INDEX(OpenPO_Import!$A$1:$AZ$1000,18,MATCH($G$2,OpenPO_Import!$A$1:$AZ$1,0)),""))</f>
        <v/>
      </c>
      <c r="I20" s="15">
        <f>IF(F20="","",IF(H20="",0,F20*H20))</f>
        <v/>
      </c>
      <c r="J20">
        <f>IF(B20="","",IFERROR(VLOOKUP(B20,Impact_List!$A$6:$B$2000,2,FALSE),"Unassigned"))</f>
        <v/>
      </c>
      <c r="K20" t="inlineStr"/>
    </row>
    <row r="21">
      <c r="A21">
        <f>IF($A$2="","",IFERROR(INDEX(OpenPO_Import!$A$1:$AZ$1000,19,MATCH($A$2,OpenPO_Import!$A$1:$AZ$1,0)),""))</f>
        <v/>
      </c>
      <c r="B21">
        <f>IF($B$2="","",IFERROR(INDEX(OpenPO_Import!$A$1:$AZ$1000,19,MATCH($B$2,OpenPO_Import!$A$1:$AZ$1,0)),""))</f>
        <v/>
      </c>
      <c r="C21">
        <f>IF($C$2="","",IFERROR(INDEX(OpenPO_Import!$A$1:$AZ$1000,19,MATCH($C$2,OpenPO_Import!$A$1:$AZ$1,0)),""))</f>
        <v/>
      </c>
      <c r="D21">
        <f>IF($D$2="","",IFERROR(INDEX(OpenPO_Import!$A$1:$AZ$1000,19,MATCH($D$2,OpenPO_Import!$A$1:$AZ$1,0)),""))</f>
        <v/>
      </c>
      <c r="E21" s="15">
        <f>IF($E$2="","",IFERROR(INDEX(OpenPO_Import!$A$1:$AZ$1000,19,MATCH($E$2,OpenPO_Import!$A$1:$AZ$1,0)),""))</f>
        <v/>
      </c>
      <c r="F21" s="15">
        <f>IF(OR(D21="",E21=""),"",D21*E21)</f>
        <v/>
      </c>
      <c r="G21" s="15">
        <f>IF($F$2="","",IFERROR(INDEX(OpenPO_Import!$A$1:$AZ$1000,19,MATCH($F$2,OpenPO_Import!$A$1:$AZ$1,0)),""))</f>
        <v/>
      </c>
      <c r="H21" s="16">
        <f>IF($G$2="","",IFERROR(INDEX(OpenPO_Import!$A$1:$AZ$1000,19,MATCH($G$2,OpenPO_Import!$A$1:$AZ$1,0)),""))</f>
        <v/>
      </c>
      <c r="I21" s="15">
        <f>IF(F21="","",IF(H21="",0,F21*H21))</f>
        <v/>
      </c>
      <c r="J21">
        <f>IF(B21="","",IFERROR(VLOOKUP(B21,Impact_List!$A$6:$B$2000,2,FALSE),"Unassigned"))</f>
        <v/>
      </c>
      <c r="K21" t="inlineStr"/>
    </row>
    <row r="22">
      <c r="A22">
        <f>IF($A$2="","",IFERROR(INDEX(OpenPO_Import!$A$1:$AZ$1000,20,MATCH($A$2,OpenPO_Import!$A$1:$AZ$1,0)),""))</f>
        <v/>
      </c>
      <c r="B22">
        <f>IF($B$2="","",IFERROR(INDEX(OpenPO_Import!$A$1:$AZ$1000,20,MATCH($B$2,OpenPO_Import!$A$1:$AZ$1,0)),""))</f>
        <v/>
      </c>
      <c r="C22">
        <f>IF($C$2="","",IFERROR(INDEX(OpenPO_Import!$A$1:$AZ$1000,20,MATCH($C$2,OpenPO_Import!$A$1:$AZ$1,0)),""))</f>
        <v/>
      </c>
      <c r="D22">
        <f>IF($D$2="","",IFERROR(INDEX(OpenPO_Import!$A$1:$AZ$1000,20,MATCH($D$2,OpenPO_Import!$A$1:$AZ$1,0)),""))</f>
        <v/>
      </c>
      <c r="E22" s="15">
        <f>IF($E$2="","",IFERROR(INDEX(OpenPO_Import!$A$1:$AZ$1000,20,MATCH($E$2,OpenPO_Import!$A$1:$AZ$1,0)),""))</f>
        <v/>
      </c>
      <c r="F22" s="15">
        <f>IF(OR(D22="",E22=""),"",D22*E22)</f>
        <v/>
      </c>
      <c r="G22" s="15">
        <f>IF($F$2="","",IFERROR(INDEX(OpenPO_Import!$A$1:$AZ$1000,20,MATCH($F$2,OpenPO_Import!$A$1:$AZ$1,0)),""))</f>
        <v/>
      </c>
      <c r="H22" s="16">
        <f>IF($G$2="","",IFERROR(INDEX(OpenPO_Import!$A$1:$AZ$1000,20,MATCH($G$2,OpenPO_Import!$A$1:$AZ$1,0)),""))</f>
        <v/>
      </c>
      <c r="I22" s="15">
        <f>IF(F22="","",IF(H22="",0,F22*H22))</f>
        <v/>
      </c>
      <c r="J22">
        <f>IF(B22="","",IFERROR(VLOOKUP(B22,Impact_List!$A$6:$B$2000,2,FALSE),"Unassigned"))</f>
        <v/>
      </c>
      <c r="K22" t="inlineStr"/>
    </row>
    <row r="23">
      <c r="A23">
        <f>IF($A$2="","",IFERROR(INDEX(OpenPO_Import!$A$1:$AZ$1000,21,MATCH($A$2,OpenPO_Import!$A$1:$AZ$1,0)),""))</f>
        <v/>
      </c>
      <c r="B23">
        <f>IF($B$2="","",IFERROR(INDEX(OpenPO_Import!$A$1:$AZ$1000,21,MATCH($B$2,OpenPO_Import!$A$1:$AZ$1,0)),""))</f>
        <v/>
      </c>
      <c r="C23">
        <f>IF($C$2="","",IFERROR(INDEX(OpenPO_Import!$A$1:$AZ$1000,21,MATCH($C$2,OpenPO_Import!$A$1:$AZ$1,0)),""))</f>
        <v/>
      </c>
      <c r="D23">
        <f>IF($D$2="","",IFERROR(INDEX(OpenPO_Import!$A$1:$AZ$1000,21,MATCH($D$2,OpenPO_Import!$A$1:$AZ$1,0)),""))</f>
        <v/>
      </c>
      <c r="E23" s="15">
        <f>IF($E$2="","",IFERROR(INDEX(OpenPO_Import!$A$1:$AZ$1000,21,MATCH($E$2,OpenPO_Import!$A$1:$AZ$1,0)),""))</f>
        <v/>
      </c>
      <c r="F23" s="15">
        <f>IF(OR(D23="",E23=""),"",D23*E23)</f>
        <v/>
      </c>
      <c r="G23" s="15">
        <f>IF($F$2="","",IFERROR(INDEX(OpenPO_Import!$A$1:$AZ$1000,21,MATCH($F$2,OpenPO_Import!$A$1:$AZ$1,0)),""))</f>
        <v/>
      </c>
      <c r="H23" s="16">
        <f>IF($G$2="","",IFERROR(INDEX(OpenPO_Import!$A$1:$AZ$1000,21,MATCH($G$2,OpenPO_Import!$A$1:$AZ$1,0)),""))</f>
        <v/>
      </c>
      <c r="I23" s="15">
        <f>IF(F23="","",IF(H23="",0,F23*H23))</f>
        <v/>
      </c>
      <c r="J23">
        <f>IF(B23="","",IFERROR(VLOOKUP(B23,Impact_List!$A$6:$B$2000,2,FALSE),"Unassigned"))</f>
        <v/>
      </c>
      <c r="K23" t="inlineStr"/>
    </row>
    <row r="24">
      <c r="A24">
        <f>IF($A$2="","",IFERROR(INDEX(OpenPO_Import!$A$1:$AZ$1000,22,MATCH($A$2,OpenPO_Import!$A$1:$AZ$1,0)),""))</f>
        <v/>
      </c>
      <c r="B24">
        <f>IF($B$2="","",IFERROR(INDEX(OpenPO_Import!$A$1:$AZ$1000,22,MATCH($B$2,OpenPO_Import!$A$1:$AZ$1,0)),""))</f>
        <v/>
      </c>
      <c r="C24">
        <f>IF($C$2="","",IFERROR(INDEX(OpenPO_Import!$A$1:$AZ$1000,22,MATCH($C$2,OpenPO_Import!$A$1:$AZ$1,0)),""))</f>
        <v/>
      </c>
      <c r="D24">
        <f>IF($D$2="","",IFERROR(INDEX(OpenPO_Import!$A$1:$AZ$1000,22,MATCH($D$2,OpenPO_Import!$A$1:$AZ$1,0)),""))</f>
        <v/>
      </c>
      <c r="E24" s="15">
        <f>IF($E$2="","",IFERROR(INDEX(OpenPO_Import!$A$1:$AZ$1000,22,MATCH($E$2,OpenPO_Import!$A$1:$AZ$1,0)),""))</f>
        <v/>
      </c>
      <c r="F24" s="15">
        <f>IF(OR(D24="",E24=""),"",D24*E24)</f>
        <v/>
      </c>
      <c r="G24" s="15">
        <f>IF($F$2="","",IFERROR(INDEX(OpenPO_Import!$A$1:$AZ$1000,22,MATCH($F$2,OpenPO_Import!$A$1:$AZ$1,0)),""))</f>
        <v/>
      </c>
      <c r="H24" s="16">
        <f>IF($G$2="","",IFERROR(INDEX(OpenPO_Import!$A$1:$AZ$1000,22,MATCH($G$2,OpenPO_Import!$A$1:$AZ$1,0)),""))</f>
        <v/>
      </c>
      <c r="I24" s="15">
        <f>IF(F24="","",IF(H24="",0,F24*H24))</f>
        <v/>
      </c>
      <c r="J24">
        <f>IF(B24="","",IFERROR(VLOOKUP(B24,Impact_List!$A$6:$B$2000,2,FALSE),"Unassigned"))</f>
        <v/>
      </c>
      <c r="K24" t="inlineStr"/>
    </row>
    <row r="25">
      <c r="A25">
        <f>IF($A$2="","",IFERROR(INDEX(OpenPO_Import!$A$1:$AZ$1000,23,MATCH($A$2,OpenPO_Import!$A$1:$AZ$1,0)),""))</f>
        <v/>
      </c>
      <c r="B25">
        <f>IF($B$2="","",IFERROR(INDEX(OpenPO_Import!$A$1:$AZ$1000,23,MATCH($B$2,OpenPO_Import!$A$1:$AZ$1,0)),""))</f>
        <v/>
      </c>
      <c r="C25">
        <f>IF($C$2="","",IFERROR(INDEX(OpenPO_Import!$A$1:$AZ$1000,23,MATCH($C$2,OpenPO_Import!$A$1:$AZ$1,0)),""))</f>
        <v/>
      </c>
      <c r="D25">
        <f>IF($D$2="","",IFERROR(INDEX(OpenPO_Import!$A$1:$AZ$1000,23,MATCH($D$2,OpenPO_Import!$A$1:$AZ$1,0)),""))</f>
        <v/>
      </c>
      <c r="E25" s="15">
        <f>IF($E$2="","",IFERROR(INDEX(OpenPO_Import!$A$1:$AZ$1000,23,MATCH($E$2,OpenPO_Import!$A$1:$AZ$1,0)),""))</f>
        <v/>
      </c>
      <c r="F25" s="15">
        <f>IF(OR(D25="",E25=""),"",D25*E25)</f>
        <v/>
      </c>
      <c r="G25" s="15">
        <f>IF($F$2="","",IFERROR(INDEX(OpenPO_Import!$A$1:$AZ$1000,23,MATCH($F$2,OpenPO_Import!$A$1:$AZ$1,0)),""))</f>
        <v/>
      </c>
      <c r="H25" s="16">
        <f>IF($G$2="","",IFERROR(INDEX(OpenPO_Import!$A$1:$AZ$1000,23,MATCH($G$2,OpenPO_Import!$A$1:$AZ$1,0)),""))</f>
        <v/>
      </c>
      <c r="I25" s="15">
        <f>IF(F25="","",IF(H25="",0,F25*H25))</f>
        <v/>
      </c>
      <c r="J25">
        <f>IF(B25="","",IFERROR(VLOOKUP(B25,Impact_List!$A$6:$B$2000,2,FALSE),"Unassigned"))</f>
        <v/>
      </c>
      <c r="K25" t="inlineStr"/>
    </row>
    <row r="26">
      <c r="A26">
        <f>IF($A$2="","",IFERROR(INDEX(OpenPO_Import!$A$1:$AZ$1000,24,MATCH($A$2,OpenPO_Import!$A$1:$AZ$1,0)),""))</f>
        <v/>
      </c>
      <c r="B26">
        <f>IF($B$2="","",IFERROR(INDEX(OpenPO_Import!$A$1:$AZ$1000,24,MATCH($B$2,OpenPO_Import!$A$1:$AZ$1,0)),""))</f>
        <v/>
      </c>
      <c r="C26">
        <f>IF($C$2="","",IFERROR(INDEX(OpenPO_Import!$A$1:$AZ$1000,24,MATCH($C$2,OpenPO_Import!$A$1:$AZ$1,0)),""))</f>
        <v/>
      </c>
      <c r="D26">
        <f>IF($D$2="","",IFERROR(INDEX(OpenPO_Import!$A$1:$AZ$1000,24,MATCH($D$2,OpenPO_Import!$A$1:$AZ$1,0)),""))</f>
        <v/>
      </c>
      <c r="E26" s="15">
        <f>IF($E$2="","",IFERROR(INDEX(OpenPO_Import!$A$1:$AZ$1000,24,MATCH($E$2,OpenPO_Import!$A$1:$AZ$1,0)),""))</f>
        <v/>
      </c>
      <c r="F26" s="15">
        <f>IF(OR(D26="",E26=""),"",D26*E26)</f>
        <v/>
      </c>
      <c r="G26" s="15">
        <f>IF($F$2="","",IFERROR(INDEX(OpenPO_Import!$A$1:$AZ$1000,24,MATCH($F$2,OpenPO_Import!$A$1:$AZ$1,0)),""))</f>
        <v/>
      </c>
      <c r="H26" s="16">
        <f>IF($G$2="","",IFERROR(INDEX(OpenPO_Import!$A$1:$AZ$1000,24,MATCH($G$2,OpenPO_Import!$A$1:$AZ$1,0)),""))</f>
        <v/>
      </c>
      <c r="I26" s="15">
        <f>IF(F26="","",IF(H26="",0,F26*H26))</f>
        <v/>
      </c>
      <c r="J26">
        <f>IF(B26="","",IFERROR(VLOOKUP(B26,Impact_List!$A$6:$B$2000,2,FALSE),"Unassigned"))</f>
        <v/>
      </c>
      <c r="K26" t="inlineStr"/>
    </row>
    <row r="27">
      <c r="A27">
        <f>IF($A$2="","",IFERROR(INDEX(OpenPO_Import!$A$1:$AZ$1000,25,MATCH($A$2,OpenPO_Import!$A$1:$AZ$1,0)),""))</f>
        <v/>
      </c>
      <c r="B27">
        <f>IF($B$2="","",IFERROR(INDEX(OpenPO_Import!$A$1:$AZ$1000,25,MATCH($B$2,OpenPO_Import!$A$1:$AZ$1,0)),""))</f>
        <v/>
      </c>
      <c r="C27">
        <f>IF($C$2="","",IFERROR(INDEX(OpenPO_Import!$A$1:$AZ$1000,25,MATCH($C$2,OpenPO_Import!$A$1:$AZ$1,0)),""))</f>
        <v/>
      </c>
      <c r="D27">
        <f>IF($D$2="","",IFERROR(INDEX(OpenPO_Import!$A$1:$AZ$1000,25,MATCH($D$2,OpenPO_Import!$A$1:$AZ$1,0)),""))</f>
        <v/>
      </c>
      <c r="E27" s="15">
        <f>IF($E$2="","",IFERROR(INDEX(OpenPO_Import!$A$1:$AZ$1000,25,MATCH($E$2,OpenPO_Import!$A$1:$AZ$1,0)),""))</f>
        <v/>
      </c>
      <c r="F27" s="15">
        <f>IF(OR(D27="",E27=""),"",D27*E27)</f>
        <v/>
      </c>
      <c r="G27" s="15">
        <f>IF($F$2="","",IFERROR(INDEX(OpenPO_Import!$A$1:$AZ$1000,25,MATCH($F$2,OpenPO_Import!$A$1:$AZ$1,0)),""))</f>
        <v/>
      </c>
      <c r="H27" s="16">
        <f>IF($G$2="","",IFERROR(INDEX(OpenPO_Import!$A$1:$AZ$1000,25,MATCH($G$2,OpenPO_Import!$A$1:$AZ$1,0)),""))</f>
        <v/>
      </c>
      <c r="I27" s="15">
        <f>IF(F27="","",IF(H27="",0,F27*H27))</f>
        <v/>
      </c>
      <c r="J27">
        <f>IF(B27="","",IFERROR(VLOOKUP(B27,Impact_List!$A$6:$B$2000,2,FALSE),"Unassigned"))</f>
        <v/>
      </c>
      <c r="K27" t="inlineStr"/>
    </row>
    <row r="28">
      <c r="A28">
        <f>IF($A$2="","",IFERROR(INDEX(OpenPO_Import!$A$1:$AZ$1000,26,MATCH($A$2,OpenPO_Import!$A$1:$AZ$1,0)),""))</f>
        <v/>
      </c>
      <c r="B28">
        <f>IF($B$2="","",IFERROR(INDEX(OpenPO_Import!$A$1:$AZ$1000,26,MATCH($B$2,OpenPO_Import!$A$1:$AZ$1,0)),""))</f>
        <v/>
      </c>
      <c r="C28">
        <f>IF($C$2="","",IFERROR(INDEX(OpenPO_Import!$A$1:$AZ$1000,26,MATCH($C$2,OpenPO_Import!$A$1:$AZ$1,0)),""))</f>
        <v/>
      </c>
      <c r="D28">
        <f>IF($D$2="","",IFERROR(INDEX(OpenPO_Import!$A$1:$AZ$1000,26,MATCH($D$2,OpenPO_Import!$A$1:$AZ$1,0)),""))</f>
        <v/>
      </c>
      <c r="E28" s="15">
        <f>IF($E$2="","",IFERROR(INDEX(OpenPO_Import!$A$1:$AZ$1000,26,MATCH($E$2,OpenPO_Import!$A$1:$AZ$1,0)),""))</f>
        <v/>
      </c>
      <c r="F28" s="15">
        <f>IF(OR(D28="",E28=""),"",D28*E28)</f>
        <v/>
      </c>
      <c r="G28" s="15">
        <f>IF($F$2="","",IFERROR(INDEX(OpenPO_Import!$A$1:$AZ$1000,26,MATCH($F$2,OpenPO_Import!$A$1:$AZ$1,0)),""))</f>
        <v/>
      </c>
      <c r="H28" s="16">
        <f>IF($G$2="","",IFERROR(INDEX(OpenPO_Import!$A$1:$AZ$1000,26,MATCH($G$2,OpenPO_Import!$A$1:$AZ$1,0)),""))</f>
        <v/>
      </c>
      <c r="I28" s="15">
        <f>IF(F28="","",IF(H28="",0,F28*H28))</f>
        <v/>
      </c>
      <c r="J28">
        <f>IF(B28="","",IFERROR(VLOOKUP(B28,Impact_List!$A$6:$B$2000,2,FALSE),"Unassigned"))</f>
        <v/>
      </c>
      <c r="K28" t="inlineStr"/>
    </row>
    <row r="29">
      <c r="A29">
        <f>IF($A$2="","",IFERROR(INDEX(OpenPO_Import!$A$1:$AZ$1000,27,MATCH($A$2,OpenPO_Import!$A$1:$AZ$1,0)),""))</f>
        <v/>
      </c>
      <c r="B29">
        <f>IF($B$2="","",IFERROR(INDEX(OpenPO_Import!$A$1:$AZ$1000,27,MATCH($B$2,OpenPO_Import!$A$1:$AZ$1,0)),""))</f>
        <v/>
      </c>
      <c r="C29">
        <f>IF($C$2="","",IFERROR(INDEX(OpenPO_Import!$A$1:$AZ$1000,27,MATCH($C$2,OpenPO_Import!$A$1:$AZ$1,0)),""))</f>
        <v/>
      </c>
      <c r="D29">
        <f>IF($D$2="","",IFERROR(INDEX(OpenPO_Import!$A$1:$AZ$1000,27,MATCH($D$2,OpenPO_Import!$A$1:$AZ$1,0)),""))</f>
        <v/>
      </c>
      <c r="E29" s="15">
        <f>IF($E$2="","",IFERROR(INDEX(OpenPO_Import!$A$1:$AZ$1000,27,MATCH($E$2,OpenPO_Import!$A$1:$AZ$1,0)),""))</f>
        <v/>
      </c>
      <c r="F29" s="15">
        <f>IF(OR(D29="",E29=""),"",D29*E29)</f>
        <v/>
      </c>
      <c r="G29" s="15">
        <f>IF($F$2="","",IFERROR(INDEX(OpenPO_Import!$A$1:$AZ$1000,27,MATCH($F$2,OpenPO_Import!$A$1:$AZ$1,0)),""))</f>
        <v/>
      </c>
      <c r="H29" s="16">
        <f>IF($G$2="","",IFERROR(INDEX(OpenPO_Import!$A$1:$AZ$1000,27,MATCH($G$2,OpenPO_Import!$A$1:$AZ$1,0)),""))</f>
        <v/>
      </c>
      <c r="I29" s="15">
        <f>IF(F29="","",IF(H29="",0,F29*H29))</f>
        <v/>
      </c>
      <c r="J29">
        <f>IF(B29="","",IFERROR(VLOOKUP(B29,Impact_List!$A$6:$B$2000,2,FALSE),"Unassigned"))</f>
        <v/>
      </c>
      <c r="K29" t="inlineStr"/>
    </row>
    <row r="30">
      <c r="A30">
        <f>IF($A$2="","",IFERROR(INDEX(OpenPO_Import!$A$1:$AZ$1000,28,MATCH($A$2,OpenPO_Import!$A$1:$AZ$1,0)),""))</f>
        <v/>
      </c>
      <c r="B30">
        <f>IF($B$2="","",IFERROR(INDEX(OpenPO_Import!$A$1:$AZ$1000,28,MATCH($B$2,OpenPO_Import!$A$1:$AZ$1,0)),""))</f>
        <v/>
      </c>
      <c r="C30">
        <f>IF($C$2="","",IFERROR(INDEX(OpenPO_Import!$A$1:$AZ$1000,28,MATCH($C$2,OpenPO_Import!$A$1:$AZ$1,0)),""))</f>
        <v/>
      </c>
      <c r="D30">
        <f>IF($D$2="","",IFERROR(INDEX(OpenPO_Import!$A$1:$AZ$1000,28,MATCH($D$2,OpenPO_Import!$A$1:$AZ$1,0)),""))</f>
        <v/>
      </c>
      <c r="E30" s="15">
        <f>IF($E$2="","",IFERROR(INDEX(OpenPO_Import!$A$1:$AZ$1000,28,MATCH($E$2,OpenPO_Import!$A$1:$AZ$1,0)),""))</f>
        <v/>
      </c>
      <c r="F30" s="15">
        <f>IF(OR(D30="",E30=""),"",D30*E30)</f>
        <v/>
      </c>
      <c r="G30" s="15">
        <f>IF($F$2="","",IFERROR(INDEX(OpenPO_Import!$A$1:$AZ$1000,28,MATCH($F$2,OpenPO_Import!$A$1:$AZ$1,0)),""))</f>
        <v/>
      </c>
      <c r="H30" s="16">
        <f>IF($G$2="","",IFERROR(INDEX(OpenPO_Import!$A$1:$AZ$1000,28,MATCH($G$2,OpenPO_Import!$A$1:$AZ$1,0)),""))</f>
        <v/>
      </c>
      <c r="I30" s="15">
        <f>IF(F30="","",IF(H30="",0,F30*H30))</f>
        <v/>
      </c>
      <c r="J30">
        <f>IF(B30="","",IFERROR(VLOOKUP(B30,Impact_List!$A$6:$B$2000,2,FALSE),"Unassigned"))</f>
        <v/>
      </c>
      <c r="K30" t="inlineStr"/>
    </row>
    <row r="31">
      <c r="A31">
        <f>IF($A$2="","",IFERROR(INDEX(OpenPO_Import!$A$1:$AZ$1000,29,MATCH($A$2,OpenPO_Import!$A$1:$AZ$1,0)),""))</f>
        <v/>
      </c>
      <c r="B31">
        <f>IF($B$2="","",IFERROR(INDEX(OpenPO_Import!$A$1:$AZ$1000,29,MATCH($B$2,OpenPO_Import!$A$1:$AZ$1,0)),""))</f>
        <v/>
      </c>
      <c r="C31">
        <f>IF($C$2="","",IFERROR(INDEX(OpenPO_Import!$A$1:$AZ$1000,29,MATCH($C$2,OpenPO_Import!$A$1:$AZ$1,0)),""))</f>
        <v/>
      </c>
      <c r="D31">
        <f>IF($D$2="","",IFERROR(INDEX(OpenPO_Import!$A$1:$AZ$1000,29,MATCH($D$2,OpenPO_Import!$A$1:$AZ$1,0)),""))</f>
        <v/>
      </c>
      <c r="E31" s="15">
        <f>IF($E$2="","",IFERROR(INDEX(OpenPO_Import!$A$1:$AZ$1000,29,MATCH($E$2,OpenPO_Import!$A$1:$AZ$1,0)),""))</f>
        <v/>
      </c>
      <c r="F31" s="15">
        <f>IF(OR(D31="",E31=""),"",D31*E31)</f>
        <v/>
      </c>
      <c r="G31" s="15">
        <f>IF($F$2="","",IFERROR(INDEX(OpenPO_Import!$A$1:$AZ$1000,29,MATCH($F$2,OpenPO_Import!$A$1:$AZ$1,0)),""))</f>
        <v/>
      </c>
      <c r="H31" s="16">
        <f>IF($G$2="","",IFERROR(INDEX(OpenPO_Import!$A$1:$AZ$1000,29,MATCH($G$2,OpenPO_Import!$A$1:$AZ$1,0)),""))</f>
        <v/>
      </c>
      <c r="I31" s="15">
        <f>IF(F31="","",IF(H31="",0,F31*H31))</f>
        <v/>
      </c>
      <c r="J31">
        <f>IF(B31="","",IFERROR(VLOOKUP(B31,Impact_List!$A$6:$B$2000,2,FALSE),"Unassigned"))</f>
        <v/>
      </c>
      <c r="K31" t="inlineStr"/>
    </row>
    <row r="32">
      <c r="A32">
        <f>IF($A$2="","",IFERROR(INDEX(OpenPO_Import!$A$1:$AZ$1000,30,MATCH($A$2,OpenPO_Import!$A$1:$AZ$1,0)),""))</f>
        <v/>
      </c>
      <c r="B32">
        <f>IF($B$2="","",IFERROR(INDEX(OpenPO_Import!$A$1:$AZ$1000,30,MATCH($B$2,OpenPO_Import!$A$1:$AZ$1,0)),""))</f>
        <v/>
      </c>
      <c r="C32">
        <f>IF($C$2="","",IFERROR(INDEX(OpenPO_Import!$A$1:$AZ$1000,30,MATCH($C$2,OpenPO_Import!$A$1:$AZ$1,0)),""))</f>
        <v/>
      </c>
      <c r="D32">
        <f>IF($D$2="","",IFERROR(INDEX(OpenPO_Import!$A$1:$AZ$1000,30,MATCH($D$2,OpenPO_Import!$A$1:$AZ$1,0)),""))</f>
        <v/>
      </c>
      <c r="E32" s="15">
        <f>IF($E$2="","",IFERROR(INDEX(OpenPO_Import!$A$1:$AZ$1000,30,MATCH($E$2,OpenPO_Import!$A$1:$AZ$1,0)),""))</f>
        <v/>
      </c>
      <c r="F32" s="15">
        <f>IF(OR(D32="",E32=""),"",D32*E32)</f>
        <v/>
      </c>
      <c r="G32" s="15">
        <f>IF($F$2="","",IFERROR(INDEX(OpenPO_Import!$A$1:$AZ$1000,30,MATCH($F$2,OpenPO_Import!$A$1:$AZ$1,0)),""))</f>
        <v/>
      </c>
      <c r="H32" s="16">
        <f>IF($G$2="","",IFERROR(INDEX(OpenPO_Import!$A$1:$AZ$1000,30,MATCH($G$2,OpenPO_Import!$A$1:$AZ$1,0)),""))</f>
        <v/>
      </c>
      <c r="I32" s="15">
        <f>IF(F32="","",IF(H32="",0,F32*H32))</f>
        <v/>
      </c>
      <c r="J32">
        <f>IF(B32="","",IFERROR(VLOOKUP(B32,Impact_List!$A$6:$B$2000,2,FALSE),"Unassigned"))</f>
        <v/>
      </c>
      <c r="K32" t="inlineStr"/>
    </row>
    <row r="33">
      <c r="A33">
        <f>IF($A$2="","",IFERROR(INDEX(OpenPO_Import!$A$1:$AZ$1000,31,MATCH($A$2,OpenPO_Import!$A$1:$AZ$1,0)),""))</f>
        <v/>
      </c>
      <c r="B33">
        <f>IF($B$2="","",IFERROR(INDEX(OpenPO_Import!$A$1:$AZ$1000,31,MATCH($B$2,OpenPO_Import!$A$1:$AZ$1,0)),""))</f>
        <v/>
      </c>
      <c r="C33">
        <f>IF($C$2="","",IFERROR(INDEX(OpenPO_Import!$A$1:$AZ$1000,31,MATCH($C$2,OpenPO_Import!$A$1:$AZ$1,0)),""))</f>
        <v/>
      </c>
      <c r="D33">
        <f>IF($D$2="","",IFERROR(INDEX(OpenPO_Import!$A$1:$AZ$1000,31,MATCH($D$2,OpenPO_Import!$A$1:$AZ$1,0)),""))</f>
        <v/>
      </c>
      <c r="E33" s="15">
        <f>IF($E$2="","",IFERROR(INDEX(OpenPO_Import!$A$1:$AZ$1000,31,MATCH($E$2,OpenPO_Import!$A$1:$AZ$1,0)),""))</f>
        <v/>
      </c>
      <c r="F33" s="15">
        <f>IF(OR(D33="",E33=""),"",D33*E33)</f>
        <v/>
      </c>
      <c r="G33" s="15">
        <f>IF($F$2="","",IFERROR(INDEX(OpenPO_Import!$A$1:$AZ$1000,31,MATCH($F$2,OpenPO_Import!$A$1:$AZ$1,0)),""))</f>
        <v/>
      </c>
      <c r="H33" s="16">
        <f>IF($G$2="","",IFERROR(INDEX(OpenPO_Import!$A$1:$AZ$1000,31,MATCH($G$2,OpenPO_Import!$A$1:$AZ$1,0)),""))</f>
        <v/>
      </c>
      <c r="I33" s="15">
        <f>IF(F33="","",IF(H33="",0,F33*H33))</f>
        <v/>
      </c>
      <c r="J33">
        <f>IF(B33="","",IFERROR(VLOOKUP(B33,Impact_List!$A$6:$B$2000,2,FALSE),"Unassigned"))</f>
        <v/>
      </c>
      <c r="K33" t="inlineStr"/>
    </row>
    <row r="34">
      <c r="A34">
        <f>IF($A$2="","",IFERROR(INDEX(OpenPO_Import!$A$1:$AZ$1000,32,MATCH($A$2,OpenPO_Import!$A$1:$AZ$1,0)),""))</f>
        <v/>
      </c>
      <c r="B34">
        <f>IF($B$2="","",IFERROR(INDEX(OpenPO_Import!$A$1:$AZ$1000,32,MATCH($B$2,OpenPO_Import!$A$1:$AZ$1,0)),""))</f>
        <v/>
      </c>
      <c r="C34">
        <f>IF($C$2="","",IFERROR(INDEX(OpenPO_Import!$A$1:$AZ$1000,32,MATCH($C$2,OpenPO_Import!$A$1:$AZ$1,0)),""))</f>
        <v/>
      </c>
      <c r="D34">
        <f>IF($D$2="","",IFERROR(INDEX(OpenPO_Import!$A$1:$AZ$1000,32,MATCH($D$2,OpenPO_Import!$A$1:$AZ$1,0)),""))</f>
        <v/>
      </c>
      <c r="E34" s="15">
        <f>IF($E$2="","",IFERROR(INDEX(OpenPO_Import!$A$1:$AZ$1000,32,MATCH($E$2,OpenPO_Import!$A$1:$AZ$1,0)),""))</f>
        <v/>
      </c>
      <c r="F34" s="15">
        <f>IF(OR(D34="",E34=""),"",D34*E34)</f>
        <v/>
      </c>
      <c r="G34" s="15">
        <f>IF($F$2="","",IFERROR(INDEX(OpenPO_Import!$A$1:$AZ$1000,32,MATCH($F$2,OpenPO_Import!$A$1:$AZ$1,0)),""))</f>
        <v/>
      </c>
      <c r="H34" s="16">
        <f>IF($G$2="","",IFERROR(INDEX(OpenPO_Import!$A$1:$AZ$1000,32,MATCH($G$2,OpenPO_Import!$A$1:$AZ$1,0)),""))</f>
        <v/>
      </c>
      <c r="I34" s="15">
        <f>IF(F34="","",IF(H34="",0,F34*H34))</f>
        <v/>
      </c>
      <c r="J34">
        <f>IF(B34="","",IFERROR(VLOOKUP(B34,Impact_List!$A$6:$B$2000,2,FALSE),"Unassigned"))</f>
        <v/>
      </c>
      <c r="K34" t="inlineStr"/>
    </row>
    <row r="35">
      <c r="A35">
        <f>IF($A$2="","",IFERROR(INDEX(OpenPO_Import!$A$1:$AZ$1000,33,MATCH($A$2,OpenPO_Import!$A$1:$AZ$1,0)),""))</f>
        <v/>
      </c>
      <c r="B35">
        <f>IF($B$2="","",IFERROR(INDEX(OpenPO_Import!$A$1:$AZ$1000,33,MATCH($B$2,OpenPO_Import!$A$1:$AZ$1,0)),""))</f>
        <v/>
      </c>
      <c r="C35">
        <f>IF($C$2="","",IFERROR(INDEX(OpenPO_Import!$A$1:$AZ$1000,33,MATCH($C$2,OpenPO_Import!$A$1:$AZ$1,0)),""))</f>
        <v/>
      </c>
      <c r="D35">
        <f>IF($D$2="","",IFERROR(INDEX(OpenPO_Import!$A$1:$AZ$1000,33,MATCH($D$2,OpenPO_Import!$A$1:$AZ$1,0)),""))</f>
        <v/>
      </c>
      <c r="E35" s="15">
        <f>IF($E$2="","",IFERROR(INDEX(OpenPO_Import!$A$1:$AZ$1000,33,MATCH($E$2,OpenPO_Import!$A$1:$AZ$1,0)),""))</f>
        <v/>
      </c>
      <c r="F35" s="15">
        <f>IF(OR(D35="",E35=""),"",D35*E35)</f>
        <v/>
      </c>
      <c r="G35" s="15">
        <f>IF($F$2="","",IFERROR(INDEX(OpenPO_Import!$A$1:$AZ$1000,33,MATCH($F$2,OpenPO_Import!$A$1:$AZ$1,0)),""))</f>
        <v/>
      </c>
      <c r="H35" s="16">
        <f>IF($G$2="","",IFERROR(INDEX(OpenPO_Import!$A$1:$AZ$1000,33,MATCH($G$2,OpenPO_Import!$A$1:$AZ$1,0)),""))</f>
        <v/>
      </c>
      <c r="I35" s="15">
        <f>IF(F35="","",IF(H35="",0,F35*H35))</f>
        <v/>
      </c>
      <c r="J35">
        <f>IF(B35="","",IFERROR(VLOOKUP(B35,Impact_List!$A$6:$B$2000,2,FALSE),"Unassigned"))</f>
        <v/>
      </c>
      <c r="K35" t="inlineStr"/>
    </row>
    <row r="36">
      <c r="A36">
        <f>IF($A$2="","",IFERROR(INDEX(OpenPO_Import!$A$1:$AZ$1000,34,MATCH($A$2,OpenPO_Import!$A$1:$AZ$1,0)),""))</f>
        <v/>
      </c>
      <c r="B36">
        <f>IF($B$2="","",IFERROR(INDEX(OpenPO_Import!$A$1:$AZ$1000,34,MATCH($B$2,OpenPO_Import!$A$1:$AZ$1,0)),""))</f>
        <v/>
      </c>
      <c r="C36">
        <f>IF($C$2="","",IFERROR(INDEX(OpenPO_Import!$A$1:$AZ$1000,34,MATCH($C$2,OpenPO_Import!$A$1:$AZ$1,0)),""))</f>
        <v/>
      </c>
      <c r="D36">
        <f>IF($D$2="","",IFERROR(INDEX(OpenPO_Import!$A$1:$AZ$1000,34,MATCH($D$2,OpenPO_Import!$A$1:$AZ$1,0)),""))</f>
        <v/>
      </c>
      <c r="E36" s="15">
        <f>IF($E$2="","",IFERROR(INDEX(OpenPO_Import!$A$1:$AZ$1000,34,MATCH($E$2,OpenPO_Import!$A$1:$AZ$1,0)),""))</f>
        <v/>
      </c>
      <c r="F36" s="15">
        <f>IF(OR(D36="",E36=""),"",D36*E36)</f>
        <v/>
      </c>
      <c r="G36" s="15">
        <f>IF($F$2="","",IFERROR(INDEX(OpenPO_Import!$A$1:$AZ$1000,34,MATCH($F$2,OpenPO_Import!$A$1:$AZ$1,0)),""))</f>
        <v/>
      </c>
      <c r="H36" s="16">
        <f>IF($G$2="","",IFERROR(INDEX(OpenPO_Import!$A$1:$AZ$1000,34,MATCH($G$2,OpenPO_Import!$A$1:$AZ$1,0)),""))</f>
        <v/>
      </c>
      <c r="I36" s="15">
        <f>IF(F36="","",IF(H36="",0,F36*H36))</f>
        <v/>
      </c>
      <c r="J36">
        <f>IF(B36="","",IFERROR(VLOOKUP(B36,Impact_List!$A$6:$B$2000,2,FALSE),"Unassigned"))</f>
        <v/>
      </c>
      <c r="K36" t="inlineStr"/>
    </row>
    <row r="37">
      <c r="A37">
        <f>IF($A$2="","",IFERROR(INDEX(OpenPO_Import!$A$1:$AZ$1000,35,MATCH($A$2,OpenPO_Import!$A$1:$AZ$1,0)),""))</f>
        <v/>
      </c>
      <c r="B37">
        <f>IF($B$2="","",IFERROR(INDEX(OpenPO_Import!$A$1:$AZ$1000,35,MATCH($B$2,OpenPO_Import!$A$1:$AZ$1,0)),""))</f>
        <v/>
      </c>
      <c r="C37">
        <f>IF($C$2="","",IFERROR(INDEX(OpenPO_Import!$A$1:$AZ$1000,35,MATCH($C$2,OpenPO_Import!$A$1:$AZ$1,0)),""))</f>
        <v/>
      </c>
      <c r="D37">
        <f>IF($D$2="","",IFERROR(INDEX(OpenPO_Import!$A$1:$AZ$1000,35,MATCH($D$2,OpenPO_Import!$A$1:$AZ$1,0)),""))</f>
        <v/>
      </c>
      <c r="E37" s="15">
        <f>IF($E$2="","",IFERROR(INDEX(OpenPO_Import!$A$1:$AZ$1000,35,MATCH($E$2,OpenPO_Import!$A$1:$AZ$1,0)),""))</f>
        <v/>
      </c>
      <c r="F37" s="15">
        <f>IF(OR(D37="",E37=""),"",D37*E37)</f>
        <v/>
      </c>
      <c r="G37" s="15">
        <f>IF($F$2="","",IFERROR(INDEX(OpenPO_Import!$A$1:$AZ$1000,35,MATCH($F$2,OpenPO_Import!$A$1:$AZ$1,0)),""))</f>
        <v/>
      </c>
      <c r="H37" s="16">
        <f>IF($G$2="","",IFERROR(INDEX(OpenPO_Import!$A$1:$AZ$1000,35,MATCH($G$2,OpenPO_Import!$A$1:$AZ$1,0)),""))</f>
        <v/>
      </c>
      <c r="I37" s="15">
        <f>IF(F37="","",IF(H37="",0,F37*H37))</f>
        <v/>
      </c>
      <c r="J37">
        <f>IF(B37="","",IFERROR(VLOOKUP(B37,Impact_List!$A$6:$B$2000,2,FALSE),"Unassigned"))</f>
        <v/>
      </c>
      <c r="K37" t="inlineStr"/>
    </row>
    <row r="38">
      <c r="A38">
        <f>IF($A$2="","",IFERROR(INDEX(OpenPO_Import!$A$1:$AZ$1000,36,MATCH($A$2,OpenPO_Import!$A$1:$AZ$1,0)),""))</f>
        <v/>
      </c>
      <c r="B38">
        <f>IF($B$2="","",IFERROR(INDEX(OpenPO_Import!$A$1:$AZ$1000,36,MATCH($B$2,OpenPO_Import!$A$1:$AZ$1,0)),""))</f>
        <v/>
      </c>
      <c r="C38">
        <f>IF($C$2="","",IFERROR(INDEX(OpenPO_Import!$A$1:$AZ$1000,36,MATCH($C$2,OpenPO_Import!$A$1:$AZ$1,0)),""))</f>
        <v/>
      </c>
      <c r="D38">
        <f>IF($D$2="","",IFERROR(INDEX(OpenPO_Import!$A$1:$AZ$1000,36,MATCH($D$2,OpenPO_Import!$A$1:$AZ$1,0)),""))</f>
        <v/>
      </c>
      <c r="E38" s="15">
        <f>IF($E$2="","",IFERROR(INDEX(OpenPO_Import!$A$1:$AZ$1000,36,MATCH($E$2,OpenPO_Import!$A$1:$AZ$1,0)),""))</f>
        <v/>
      </c>
      <c r="F38" s="15">
        <f>IF(OR(D38="",E38=""),"",D38*E38)</f>
        <v/>
      </c>
      <c r="G38" s="15">
        <f>IF($F$2="","",IFERROR(INDEX(OpenPO_Import!$A$1:$AZ$1000,36,MATCH($F$2,OpenPO_Import!$A$1:$AZ$1,0)),""))</f>
        <v/>
      </c>
      <c r="H38" s="16">
        <f>IF($G$2="","",IFERROR(INDEX(OpenPO_Import!$A$1:$AZ$1000,36,MATCH($G$2,OpenPO_Import!$A$1:$AZ$1,0)),""))</f>
        <v/>
      </c>
      <c r="I38" s="15">
        <f>IF(F38="","",IF(H38="",0,F38*H38))</f>
        <v/>
      </c>
      <c r="J38">
        <f>IF(B38="","",IFERROR(VLOOKUP(B38,Impact_List!$A$6:$B$2000,2,FALSE),"Unassigned"))</f>
        <v/>
      </c>
      <c r="K38" t="inlineStr"/>
    </row>
    <row r="39">
      <c r="A39">
        <f>IF($A$2="","",IFERROR(INDEX(OpenPO_Import!$A$1:$AZ$1000,37,MATCH($A$2,OpenPO_Import!$A$1:$AZ$1,0)),""))</f>
        <v/>
      </c>
      <c r="B39">
        <f>IF($B$2="","",IFERROR(INDEX(OpenPO_Import!$A$1:$AZ$1000,37,MATCH($B$2,OpenPO_Import!$A$1:$AZ$1,0)),""))</f>
        <v/>
      </c>
      <c r="C39">
        <f>IF($C$2="","",IFERROR(INDEX(OpenPO_Import!$A$1:$AZ$1000,37,MATCH($C$2,OpenPO_Import!$A$1:$AZ$1,0)),""))</f>
        <v/>
      </c>
      <c r="D39">
        <f>IF($D$2="","",IFERROR(INDEX(OpenPO_Import!$A$1:$AZ$1000,37,MATCH($D$2,OpenPO_Import!$A$1:$AZ$1,0)),""))</f>
        <v/>
      </c>
      <c r="E39" s="15">
        <f>IF($E$2="","",IFERROR(INDEX(OpenPO_Import!$A$1:$AZ$1000,37,MATCH($E$2,OpenPO_Import!$A$1:$AZ$1,0)),""))</f>
        <v/>
      </c>
      <c r="F39" s="15">
        <f>IF(OR(D39="",E39=""),"",D39*E39)</f>
        <v/>
      </c>
      <c r="G39" s="15">
        <f>IF($F$2="","",IFERROR(INDEX(OpenPO_Import!$A$1:$AZ$1000,37,MATCH($F$2,OpenPO_Import!$A$1:$AZ$1,0)),""))</f>
        <v/>
      </c>
      <c r="H39" s="16">
        <f>IF($G$2="","",IFERROR(INDEX(OpenPO_Import!$A$1:$AZ$1000,37,MATCH($G$2,OpenPO_Import!$A$1:$AZ$1,0)),""))</f>
        <v/>
      </c>
      <c r="I39" s="15">
        <f>IF(F39="","",IF(H39="",0,F39*H39))</f>
        <v/>
      </c>
      <c r="J39">
        <f>IF(B39="","",IFERROR(VLOOKUP(B39,Impact_List!$A$6:$B$2000,2,FALSE),"Unassigned"))</f>
        <v/>
      </c>
      <c r="K39" t="inlineStr"/>
    </row>
    <row r="40">
      <c r="A40">
        <f>IF($A$2="","",IFERROR(INDEX(OpenPO_Import!$A$1:$AZ$1000,38,MATCH($A$2,OpenPO_Import!$A$1:$AZ$1,0)),""))</f>
        <v/>
      </c>
      <c r="B40">
        <f>IF($B$2="","",IFERROR(INDEX(OpenPO_Import!$A$1:$AZ$1000,38,MATCH($B$2,OpenPO_Import!$A$1:$AZ$1,0)),""))</f>
        <v/>
      </c>
      <c r="C40">
        <f>IF($C$2="","",IFERROR(INDEX(OpenPO_Import!$A$1:$AZ$1000,38,MATCH($C$2,OpenPO_Import!$A$1:$AZ$1,0)),""))</f>
        <v/>
      </c>
      <c r="D40">
        <f>IF($D$2="","",IFERROR(INDEX(OpenPO_Import!$A$1:$AZ$1000,38,MATCH($D$2,OpenPO_Import!$A$1:$AZ$1,0)),""))</f>
        <v/>
      </c>
      <c r="E40" s="15">
        <f>IF($E$2="","",IFERROR(INDEX(OpenPO_Import!$A$1:$AZ$1000,38,MATCH($E$2,OpenPO_Import!$A$1:$AZ$1,0)),""))</f>
        <v/>
      </c>
      <c r="F40" s="15">
        <f>IF(OR(D40="",E40=""),"",D40*E40)</f>
        <v/>
      </c>
      <c r="G40" s="15">
        <f>IF($F$2="","",IFERROR(INDEX(OpenPO_Import!$A$1:$AZ$1000,38,MATCH($F$2,OpenPO_Import!$A$1:$AZ$1,0)),""))</f>
        <v/>
      </c>
      <c r="H40" s="16">
        <f>IF($G$2="","",IFERROR(INDEX(OpenPO_Import!$A$1:$AZ$1000,38,MATCH($G$2,OpenPO_Import!$A$1:$AZ$1,0)),""))</f>
        <v/>
      </c>
      <c r="I40" s="15">
        <f>IF(F40="","",IF(H40="",0,F40*H40))</f>
        <v/>
      </c>
      <c r="J40">
        <f>IF(B40="","",IFERROR(VLOOKUP(B40,Impact_List!$A$6:$B$2000,2,FALSE),"Unassigned"))</f>
        <v/>
      </c>
      <c r="K40" t="inlineStr"/>
    </row>
    <row r="41">
      <c r="A41">
        <f>IF($A$2="","",IFERROR(INDEX(OpenPO_Import!$A$1:$AZ$1000,39,MATCH($A$2,OpenPO_Import!$A$1:$AZ$1,0)),""))</f>
        <v/>
      </c>
      <c r="B41">
        <f>IF($B$2="","",IFERROR(INDEX(OpenPO_Import!$A$1:$AZ$1000,39,MATCH($B$2,OpenPO_Import!$A$1:$AZ$1,0)),""))</f>
        <v/>
      </c>
      <c r="C41">
        <f>IF($C$2="","",IFERROR(INDEX(OpenPO_Import!$A$1:$AZ$1000,39,MATCH($C$2,OpenPO_Import!$A$1:$AZ$1,0)),""))</f>
        <v/>
      </c>
      <c r="D41">
        <f>IF($D$2="","",IFERROR(INDEX(OpenPO_Import!$A$1:$AZ$1000,39,MATCH($D$2,OpenPO_Import!$A$1:$AZ$1,0)),""))</f>
        <v/>
      </c>
      <c r="E41" s="15">
        <f>IF($E$2="","",IFERROR(INDEX(OpenPO_Import!$A$1:$AZ$1000,39,MATCH($E$2,OpenPO_Import!$A$1:$AZ$1,0)),""))</f>
        <v/>
      </c>
      <c r="F41" s="15">
        <f>IF(OR(D41="",E41=""),"",D41*E41)</f>
        <v/>
      </c>
      <c r="G41" s="15">
        <f>IF($F$2="","",IFERROR(INDEX(OpenPO_Import!$A$1:$AZ$1000,39,MATCH($F$2,OpenPO_Import!$A$1:$AZ$1,0)),""))</f>
        <v/>
      </c>
      <c r="H41" s="16">
        <f>IF($G$2="","",IFERROR(INDEX(OpenPO_Import!$A$1:$AZ$1000,39,MATCH($G$2,OpenPO_Import!$A$1:$AZ$1,0)),""))</f>
        <v/>
      </c>
      <c r="I41" s="15">
        <f>IF(F41="","",IF(H41="",0,F41*H41))</f>
        <v/>
      </c>
      <c r="J41">
        <f>IF(B41="","",IFERROR(VLOOKUP(B41,Impact_List!$A$6:$B$2000,2,FALSE),"Unassigned"))</f>
        <v/>
      </c>
      <c r="K41" t="inlineStr"/>
    </row>
    <row r="42">
      <c r="A42">
        <f>IF($A$2="","",IFERROR(INDEX(OpenPO_Import!$A$1:$AZ$1000,40,MATCH($A$2,OpenPO_Import!$A$1:$AZ$1,0)),""))</f>
        <v/>
      </c>
      <c r="B42">
        <f>IF($B$2="","",IFERROR(INDEX(OpenPO_Import!$A$1:$AZ$1000,40,MATCH($B$2,OpenPO_Import!$A$1:$AZ$1,0)),""))</f>
        <v/>
      </c>
      <c r="C42">
        <f>IF($C$2="","",IFERROR(INDEX(OpenPO_Import!$A$1:$AZ$1000,40,MATCH($C$2,OpenPO_Import!$A$1:$AZ$1,0)),""))</f>
        <v/>
      </c>
      <c r="D42">
        <f>IF($D$2="","",IFERROR(INDEX(OpenPO_Import!$A$1:$AZ$1000,40,MATCH($D$2,OpenPO_Import!$A$1:$AZ$1,0)),""))</f>
        <v/>
      </c>
      <c r="E42" s="15">
        <f>IF($E$2="","",IFERROR(INDEX(OpenPO_Import!$A$1:$AZ$1000,40,MATCH($E$2,OpenPO_Import!$A$1:$AZ$1,0)),""))</f>
        <v/>
      </c>
      <c r="F42" s="15">
        <f>IF(OR(D42="",E42=""),"",D42*E42)</f>
        <v/>
      </c>
      <c r="G42" s="15">
        <f>IF($F$2="","",IFERROR(INDEX(OpenPO_Import!$A$1:$AZ$1000,40,MATCH($F$2,OpenPO_Import!$A$1:$AZ$1,0)),""))</f>
        <v/>
      </c>
      <c r="H42" s="16">
        <f>IF($G$2="","",IFERROR(INDEX(OpenPO_Import!$A$1:$AZ$1000,40,MATCH($G$2,OpenPO_Import!$A$1:$AZ$1,0)),""))</f>
        <v/>
      </c>
      <c r="I42" s="15">
        <f>IF(F42="","",IF(H42="",0,F42*H42))</f>
        <v/>
      </c>
      <c r="J42">
        <f>IF(B42="","",IFERROR(VLOOKUP(B42,Impact_List!$A$6:$B$2000,2,FALSE),"Unassigned"))</f>
        <v/>
      </c>
      <c r="K42" t="inlineStr"/>
    </row>
    <row r="43">
      <c r="A43">
        <f>IF($A$2="","",IFERROR(INDEX(OpenPO_Import!$A$1:$AZ$1000,41,MATCH($A$2,OpenPO_Import!$A$1:$AZ$1,0)),""))</f>
        <v/>
      </c>
      <c r="B43">
        <f>IF($B$2="","",IFERROR(INDEX(OpenPO_Import!$A$1:$AZ$1000,41,MATCH($B$2,OpenPO_Import!$A$1:$AZ$1,0)),""))</f>
        <v/>
      </c>
      <c r="C43">
        <f>IF($C$2="","",IFERROR(INDEX(OpenPO_Import!$A$1:$AZ$1000,41,MATCH($C$2,OpenPO_Import!$A$1:$AZ$1,0)),""))</f>
        <v/>
      </c>
      <c r="D43">
        <f>IF($D$2="","",IFERROR(INDEX(OpenPO_Import!$A$1:$AZ$1000,41,MATCH($D$2,OpenPO_Import!$A$1:$AZ$1,0)),""))</f>
        <v/>
      </c>
      <c r="E43" s="15">
        <f>IF($E$2="","",IFERROR(INDEX(OpenPO_Import!$A$1:$AZ$1000,41,MATCH($E$2,OpenPO_Import!$A$1:$AZ$1,0)),""))</f>
        <v/>
      </c>
      <c r="F43" s="15">
        <f>IF(OR(D43="",E43=""),"",D43*E43)</f>
        <v/>
      </c>
      <c r="G43" s="15">
        <f>IF($F$2="","",IFERROR(INDEX(OpenPO_Import!$A$1:$AZ$1000,41,MATCH($F$2,OpenPO_Import!$A$1:$AZ$1,0)),""))</f>
        <v/>
      </c>
      <c r="H43" s="16">
        <f>IF($G$2="","",IFERROR(INDEX(OpenPO_Import!$A$1:$AZ$1000,41,MATCH($G$2,OpenPO_Import!$A$1:$AZ$1,0)),""))</f>
        <v/>
      </c>
      <c r="I43" s="15">
        <f>IF(F43="","",IF(H43="",0,F43*H43))</f>
        <v/>
      </c>
      <c r="J43">
        <f>IF(B43="","",IFERROR(VLOOKUP(B43,Impact_List!$A$6:$B$2000,2,FALSE),"Unassigned"))</f>
        <v/>
      </c>
      <c r="K43" t="inlineStr"/>
    </row>
    <row r="44">
      <c r="A44">
        <f>IF($A$2="","",IFERROR(INDEX(OpenPO_Import!$A$1:$AZ$1000,42,MATCH($A$2,OpenPO_Import!$A$1:$AZ$1,0)),""))</f>
        <v/>
      </c>
      <c r="B44">
        <f>IF($B$2="","",IFERROR(INDEX(OpenPO_Import!$A$1:$AZ$1000,42,MATCH($B$2,OpenPO_Import!$A$1:$AZ$1,0)),""))</f>
        <v/>
      </c>
      <c r="C44">
        <f>IF($C$2="","",IFERROR(INDEX(OpenPO_Import!$A$1:$AZ$1000,42,MATCH($C$2,OpenPO_Import!$A$1:$AZ$1,0)),""))</f>
        <v/>
      </c>
      <c r="D44">
        <f>IF($D$2="","",IFERROR(INDEX(OpenPO_Import!$A$1:$AZ$1000,42,MATCH($D$2,OpenPO_Import!$A$1:$AZ$1,0)),""))</f>
        <v/>
      </c>
      <c r="E44" s="15">
        <f>IF($E$2="","",IFERROR(INDEX(OpenPO_Import!$A$1:$AZ$1000,42,MATCH($E$2,OpenPO_Import!$A$1:$AZ$1,0)),""))</f>
        <v/>
      </c>
      <c r="F44" s="15">
        <f>IF(OR(D44="",E44=""),"",D44*E44)</f>
        <v/>
      </c>
      <c r="G44" s="15">
        <f>IF($F$2="","",IFERROR(INDEX(OpenPO_Import!$A$1:$AZ$1000,42,MATCH($F$2,OpenPO_Import!$A$1:$AZ$1,0)),""))</f>
        <v/>
      </c>
      <c r="H44" s="16">
        <f>IF($G$2="","",IFERROR(INDEX(OpenPO_Import!$A$1:$AZ$1000,42,MATCH($G$2,OpenPO_Import!$A$1:$AZ$1,0)),""))</f>
        <v/>
      </c>
      <c r="I44" s="15">
        <f>IF(F44="","",IF(H44="",0,F44*H44))</f>
        <v/>
      </c>
      <c r="J44">
        <f>IF(B44="","",IFERROR(VLOOKUP(B44,Impact_List!$A$6:$B$2000,2,FALSE),"Unassigned"))</f>
        <v/>
      </c>
      <c r="K44" t="inlineStr"/>
    </row>
    <row r="45">
      <c r="A45">
        <f>IF($A$2="","",IFERROR(INDEX(OpenPO_Import!$A$1:$AZ$1000,43,MATCH($A$2,OpenPO_Import!$A$1:$AZ$1,0)),""))</f>
        <v/>
      </c>
      <c r="B45">
        <f>IF($B$2="","",IFERROR(INDEX(OpenPO_Import!$A$1:$AZ$1000,43,MATCH($B$2,OpenPO_Import!$A$1:$AZ$1,0)),""))</f>
        <v/>
      </c>
      <c r="C45">
        <f>IF($C$2="","",IFERROR(INDEX(OpenPO_Import!$A$1:$AZ$1000,43,MATCH($C$2,OpenPO_Import!$A$1:$AZ$1,0)),""))</f>
        <v/>
      </c>
      <c r="D45">
        <f>IF($D$2="","",IFERROR(INDEX(OpenPO_Import!$A$1:$AZ$1000,43,MATCH($D$2,OpenPO_Import!$A$1:$AZ$1,0)),""))</f>
        <v/>
      </c>
      <c r="E45" s="15">
        <f>IF($E$2="","",IFERROR(INDEX(OpenPO_Import!$A$1:$AZ$1000,43,MATCH($E$2,OpenPO_Import!$A$1:$AZ$1,0)),""))</f>
        <v/>
      </c>
      <c r="F45" s="15">
        <f>IF(OR(D45="",E45=""),"",D45*E45)</f>
        <v/>
      </c>
      <c r="G45" s="15">
        <f>IF($F$2="","",IFERROR(INDEX(OpenPO_Import!$A$1:$AZ$1000,43,MATCH($F$2,OpenPO_Import!$A$1:$AZ$1,0)),""))</f>
        <v/>
      </c>
      <c r="H45" s="16">
        <f>IF($G$2="","",IFERROR(INDEX(OpenPO_Import!$A$1:$AZ$1000,43,MATCH($G$2,OpenPO_Import!$A$1:$AZ$1,0)),""))</f>
        <v/>
      </c>
      <c r="I45" s="15">
        <f>IF(F45="","",IF(H45="",0,F45*H45))</f>
        <v/>
      </c>
      <c r="J45">
        <f>IF(B45="","",IFERROR(VLOOKUP(B45,Impact_List!$A$6:$B$2000,2,FALSE),"Unassigned"))</f>
        <v/>
      </c>
      <c r="K45" t="inlineStr"/>
    </row>
    <row r="46">
      <c r="A46">
        <f>IF($A$2="","",IFERROR(INDEX(OpenPO_Import!$A$1:$AZ$1000,44,MATCH($A$2,OpenPO_Import!$A$1:$AZ$1,0)),""))</f>
        <v/>
      </c>
      <c r="B46">
        <f>IF($B$2="","",IFERROR(INDEX(OpenPO_Import!$A$1:$AZ$1000,44,MATCH($B$2,OpenPO_Import!$A$1:$AZ$1,0)),""))</f>
        <v/>
      </c>
      <c r="C46">
        <f>IF($C$2="","",IFERROR(INDEX(OpenPO_Import!$A$1:$AZ$1000,44,MATCH($C$2,OpenPO_Import!$A$1:$AZ$1,0)),""))</f>
        <v/>
      </c>
      <c r="D46">
        <f>IF($D$2="","",IFERROR(INDEX(OpenPO_Import!$A$1:$AZ$1000,44,MATCH($D$2,OpenPO_Import!$A$1:$AZ$1,0)),""))</f>
        <v/>
      </c>
      <c r="E46" s="15">
        <f>IF($E$2="","",IFERROR(INDEX(OpenPO_Import!$A$1:$AZ$1000,44,MATCH($E$2,OpenPO_Import!$A$1:$AZ$1,0)),""))</f>
        <v/>
      </c>
      <c r="F46" s="15">
        <f>IF(OR(D46="",E46=""),"",D46*E46)</f>
        <v/>
      </c>
      <c r="G46" s="15">
        <f>IF($F$2="","",IFERROR(INDEX(OpenPO_Import!$A$1:$AZ$1000,44,MATCH($F$2,OpenPO_Import!$A$1:$AZ$1,0)),""))</f>
        <v/>
      </c>
      <c r="H46" s="16">
        <f>IF($G$2="","",IFERROR(INDEX(OpenPO_Import!$A$1:$AZ$1000,44,MATCH($G$2,OpenPO_Import!$A$1:$AZ$1,0)),""))</f>
        <v/>
      </c>
      <c r="I46" s="15">
        <f>IF(F46="","",IF(H46="",0,F46*H46))</f>
        <v/>
      </c>
      <c r="J46">
        <f>IF(B46="","",IFERROR(VLOOKUP(B46,Impact_List!$A$6:$B$2000,2,FALSE),"Unassigned"))</f>
        <v/>
      </c>
      <c r="K46" t="inlineStr"/>
    </row>
    <row r="47">
      <c r="A47">
        <f>IF($A$2="","",IFERROR(INDEX(OpenPO_Import!$A$1:$AZ$1000,45,MATCH($A$2,OpenPO_Import!$A$1:$AZ$1,0)),""))</f>
        <v/>
      </c>
      <c r="B47">
        <f>IF($B$2="","",IFERROR(INDEX(OpenPO_Import!$A$1:$AZ$1000,45,MATCH($B$2,OpenPO_Import!$A$1:$AZ$1,0)),""))</f>
        <v/>
      </c>
      <c r="C47">
        <f>IF($C$2="","",IFERROR(INDEX(OpenPO_Import!$A$1:$AZ$1000,45,MATCH($C$2,OpenPO_Import!$A$1:$AZ$1,0)),""))</f>
        <v/>
      </c>
      <c r="D47">
        <f>IF($D$2="","",IFERROR(INDEX(OpenPO_Import!$A$1:$AZ$1000,45,MATCH($D$2,OpenPO_Import!$A$1:$AZ$1,0)),""))</f>
        <v/>
      </c>
      <c r="E47" s="15">
        <f>IF($E$2="","",IFERROR(INDEX(OpenPO_Import!$A$1:$AZ$1000,45,MATCH($E$2,OpenPO_Import!$A$1:$AZ$1,0)),""))</f>
        <v/>
      </c>
      <c r="F47" s="15">
        <f>IF(OR(D47="",E47=""),"",D47*E47)</f>
        <v/>
      </c>
      <c r="G47" s="15">
        <f>IF($F$2="","",IFERROR(INDEX(OpenPO_Import!$A$1:$AZ$1000,45,MATCH($F$2,OpenPO_Import!$A$1:$AZ$1,0)),""))</f>
        <v/>
      </c>
      <c r="H47" s="16">
        <f>IF($G$2="","",IFERROR(INDEX(OpenPO_Import!$A$1:$AZ$1000,45,MATCH($G$2,OpenPO_Import!$A$1:$AZ$1,0)),""))</f>
        <v/>
      </c>
      <c r="I47" s="15">
        <f>IF(F47="","",IF(H47="",0,F47*H47))</f>
        <v/>
      </c>
      <c r="J47">
        <f>IF(B47="","",IFERROR(VLOOKUP(B47,Impact_List!$A$6:$B$2000,2,FALSE),"Unassigned"))</f>
        <v/>
      </c>
      <c r="K47" t="inlineStr"/>
    </row>
    <row r="48">
      <c r="A48">
        <f>IF($A$2="","",IFERROR(INDEX(OpenPO_Import!$A$1:$AZ$1000,46,MATCH($A$2,OpenPO_Import!$A$1:$AZ$1,0)),""))</f>
        <v/>
      </c>
      <c r="B48">
        <f>IF($B$2="","",IFERROR(INDEX(OpenPO_Import!$A$1:$AZ$1000,46,MATCH($B$2,OpenPO_Import!$A$1:$AZ$1,0)),""))</f>
        <v/>
      </c>
      <c r="C48">
        <f>IF($C$2="","",IFERROR(INDEX(OpenPO_Import!$A$1:$AZ$1000,46,MATCH($C$2,OpenPO_Import!$A$1:$AZ$1,0)),""))</f>
        <v/>
      </c>
      <c r="D48">
        <f>IF($D$2="","",IFERROR(INDEX(OpenPO_Import!$A$1:$AZ$1000,46,MATCH($D$2,OpenPO_Import!$A$1:$AZ$1,0)),""))</f>
        <v/>
      </c>
      <c r="E48" s="15">
        <f>IF($E$2="","",IFERROR(INDEX(OpenPO_Import!$A$1:$AZ$1000,46,MATCH($E$2,OpenPO_Import!$A$1:$AZ$1,0)),""))</f>
        <v/>
      </c>
      <c r="F48" s="15">
        <f>IF(OR(D48="",E48=""),"",D48*E48)</f>
        <v/>
      </c>
      <c r="G48" s="15">
        <f>IF($F$2="","",IFERROR(INDEX(OpenPO_Import!$A$1:$AZ$1000,46,MATCH($F$2,OpenPO_Import!$A$1:$AZ$1,0)),""))</f>
        <v/>
      </c>
      <c r="H48" s="16">
        <f>IF($G$2="","",IFERROR(INDEX(OpenPO_Import!$A$1:$AZ$1000,46,MATCH($G$2,OpenPO_Import!$A$1:$AZ$1,0)),""))</f>
        <v/>
      </c>
      <c r="I48" s="15">
        <f>IF(F48="","",IF(H48="",0,F48*H48))</f>
        <v/>
      </c>
      <c r="J48">
        <f>IF(B48="","",IFERROR(VLOOKUP(B48,Impact_List!$A$6:$B$2000,2,FALSE),"Unassigned"))</f>
        <v/>
      </c>
      <c r="K48" t="inlineStr"/>
    </row>
    <row r="49">
      <c r="A49">
        <f>IF($A$2="","",IFERROR(INDEX(OpenPO_Import!$A$1:$AZ$1000,47,MATCH($A$2,OpenPO_Import!$A$1:$AZ$1,0)),""))</f>
        <v/>
      </c>
      <c r="B49">
        <f>IF($B$2="","",IFERROR(INDEX(OpenPO_Import!$A$1:$AZ$1000,47,MATCH($B$2,OpenPO_Import!$A$1:$AZ$1,0)),""))</f>
        <v/>
      </c>
      <c r="C49">
        <f>IF($C$2="","",IFERROR(INDEX(OpenPO_Import!$A$1:$AZ$1000,47,MATCH($C$2,OpenPO_Import!$A$1:$AZ$1,0)),""))</f>
        <v/>
      </c>
      <c r="D49">
        <f>IF($D$2="","",IFERROR(INDEX(OpenPO_Import!$A$1:$AZ$1000,47,MATCH($D$2,OpenPO_Import!$A$1:$AZ$1,0)),""))</f>
        <v/>
      </c>
      <c r="E49" s="15">
        <f>IF($E$2="","",IFERROR(INDEX(OpenPO_Import!$A$1:$AZ$1000,47,MATCH($E$2,OpenPO_Import!$A$1:$AZ$1,0)),""))</f>
        <v/>
      </c>
      <c r="F49" s="15">
        <f>IF(OR(D49="",E49=""),"",D49*E49)</f>
        <v/>
      </c>
      <c r="G49" s="15">
        <f>IF($F$2="","",IFERROR(INDEX(OpenPO_Import!$A$1:$AZ$1000,47,MATCH($F$2,OpenPO_Import!$A$1:$AZ$1,0)),""))</f>
        <v/>
      </c>
      <c r="H49" s="16">
        <f>IF($G$2="","",IFERROR(INDEX(OpenPO_Import!$A$1:$AZ$1000,47,MATCH($G$2,OpenPO_Import!$A$1:$AZ$1,0)),""))</f>
        <v/>
      </c>
      <c r="I49" s="15">
        <f>IF(F49="","",IF(H49="",0,F49*H49))</f>
        <v/>
      </c>
      <c r="J49">
        <f>IF(B49="","",IFERROR(VLOOKUP(B49,Impact_List!$A$6:$B$2000,2,FALSE),"Unassigned"))</f>
        <v/>
      </c>
      <c r="K49" t="inlineStr"/>
    </row>
    <row r="50">
      <c r="A50">
        <f>IF($A$2="","",IFERROR(INDEX(OpenPO_Import!$A$1:$AZ$1000,48,MATCH($A$2,OpenPO_Import!$A$1:$AZ$1,0)),""))</f>
        <v/>
      </c>
      <c r="B50">
        <f>IF($B$2="","",IFERROR(INDEX(OpenPO_Import!$A$1:$AZ$1000,48,MATCH($B$2,OpenPO_Import!$A$1:$AZ$1,0)),""))</f>
        <v/>
      </c>
      <c r="C50">
        <f>IF($C$2="","",IFERROR(INDEX(OpenPO_Import!$A$1:$AZ$1000,48,MATCH($C$2,OpenPO_Import!$A$1:$AZ$1,0)),""))</f>
        <v/>
      </c>
      <c r="D50">
        <f>IF($D$2="","",IFERROR(INDEX(OpenPO_Import!$A$1:$AZ$1000,48,MATCH($D$2,OpenPO_Import!$A$1:$AZ$1,0)),""))</f>
        <v/>
      </c>
      <c r="E50" s="15">
        <f>IF($E$2="","",IFERROR(INDEX(OpenPO_Import!$A$1:$AZ$1000,48,MATCH($E$2,OpenPO_Import!$A$1:$AZ$1,0)),""))</f>
        <v/>
      </c>
      <c r="F50" s="15">
        <f>IF(OR(D50="",E50=""),"",D50*E50)</f>
        <v/>
      </c>
      <c r="G50" s="15">
        <f>IF($F$2="","",IFERROR(INDEX(OpenPO_Import!$A$1:$AZ$1000,48,MATCH($F$2,OpenPO_Import!$A$1:$AZ$1,0)),""))</f>
        <v/>
      </c>
      <c r="H50" s="16">
        <f>IF($G$2="","",IFERROR(INDEX(OpenPO_Import!$A$1:$AZ$1000,48,MATCH($G$2,OpenPO_Import!$A$1:$AZ$1,0)),""))</f>
        <v/>
      </c>
      <c r="I50" s="15">
        <f>IF(F50="","",IF(H50="",0,F50*H50))</f>
        <v/>
      </c>
      <c r="J50">
        <f>IF(B50="","",IFERROR(VLOOKUP(B50,Impact_List!$A$6:$B$2000,2,FALSE),"Unassigned"))</f>
        <v/>
      </c>
      <c r="K50" t="inlineStr"/>
    </row>
    <row r="51">
      <c r="A51">
        <f>IF($A$2="","",IFERROR(INDEX(OpenPO_Import!$A$1:$AZ$1000,49,MATCH($A$2,OpenPO_Import!$A$1:$AZ$1,0)),""))</f>
        <v/>
      </c>
      <c r="B51">
        <f>IF($B$2="","",IFERROR(INDEX(OpenPO_Import!$A$1:$AZ$1000,49,MATCH($B$2,OpenPO_Import!$A$1:$AZ$1,0)),""))</f>
        <v/>
      </c>
      <c r="C51">
        <f>IF($C$2="","",IFERROR(INDEX(OpenPO_Import!$A$1:$AZ$1000,49,MATCH($C$2,OpenPO_Import!$A$1:$AZ$1,0)),""))</f>
        <v/>
      </c>
      <c r="D51">
        <f>IF($D$2="","",IFERROR(INDEX(OpenPO_Import!$A$1:$AZ$1000,49,MATCH($D$2,OpenPO_Import!$A$1:$AZ$1,0)),""))</f>
        <v/>
      </c>
      <c r="E51" s="15">
        <f>IF($E$2="","",IFERROR(INDEX(OpenPO_Import!$A$1:$AZ$1000,49,MATCH($E$2,OpenPO_Import!$A$1:$AZ$1,0)),""))</f>
        <v/>
      </c>
      <c r="F51" s="15">
        <f>IF(OR(D51="",E51=""),"",D51*E51)</f>
        <v/>
      </c>
      <c r="G51" s="15">
        <f>IF($F$2="","",IFERROR(INDEX(OpenPO_Import!$A$1:$AZ$1000,49,MATCH($F$2,OpenPO_Import!$A$1:$AZ$1,0)),""))</f>
        <v/>
      </c>
      <c r="H51" s="16">
        <f>IF($G$2="","",IFERROR(INDEX(OpenPO_Import!$A$1:$AZ$1000,49,MATCH($G$2,OpenPO_Import!$A$1:$AZ$1,0)),""))</f>
        <v/>
      </c>
      <c r="I51" s="15">
        <f>IF(F51="","",IF(H51="",0,F51*H51))</f>
        <v/>
      </c>
      <c r="J51">
        <f>IF(B51="","",IFERROR(VLOOKUP(B51,Impact_List!$A$6:$B$2000,2,FALSE),"Unassigned"))</f>
        <v/>
      </c>
      <c r="K51" t="inlineStr"/>
    </row>
    <row r="52">
      <c r="A52">
        <f>IF($A$2="","",IFERROR(INDEX(OpenPO_Import!$A$1:$AZ$1000,50,MATCH($A$2,OpenPO_Import!$A$1:$AZ$1,0)),""))</f>
        <v/>
      </c>
      <c r="B52">
        <f>IF($B$2="","",IFERROR(INDEX(OpenPO_Import!$A$1:$AZ$1000,50,MATCH($B$2,OpenPO_Import!$A$1:$AZ$1,0)),""))</f>
        <v/>
      </c>
      <c r="C52">
        <f>IF($C$2="","",IFERROR(INDEX(OpenPO_Import!$A$1:$AZ$1000,50,MATCH($C$2,OpenPO_Import!$A$1:$AZ$1,0)),""))</f>
        <v/>
      </c>
      <c r="D52">
        <f>IF($D$2="","",IFERROR(INDEX(OpenPO_Import!$A$1:$AZ$1000,50,MATCH($D$2,OpenPO_Import!$A$1:$AZ$1,0)),""))</f>
        <v/>
      </c>
      <c r="E52" s="15">
        <f>IF($E$2="","",IFERROR(INDEX(OpenPO_Import!$A$1:$AZ$1000,50,MATCH($E$2,OpenPO_Import!$A$1:$AZ$1,0)),""))</f>
        <v/>
      </c>
      <c r="F52" s="15">
        <f>IF(OR(D52="",E52=""),"",D52*E52)</f>
        <v/>
      </c>
      <c r="G52" s="15">
        <f>IF($F$2="","",IFERROR(INDEX(OpenPO_Import!$A$1:$AZ$1000,50,MATCH($F$2,OpenPO_Import!$A$1:$AZ$1,0)),""))</f>
        <v/>
      </c>
      <c r="H52" s="16">
        <f>IF($G$2="","",IFERROR(INDEX(OpenPO_Import!$A$1:$AZ$1000,50,MATCH($G$2,OpenPO_Import!$A$1:$AZ$1,0)),""))</f>
        <v/>
      </c>
      <c r="I52" s="15">
        <f>IF(F52="","",IF(H52="",0,F52*H52))</f>
        <v/>
      </c>
      <c r="J52">
        <f>IF(B52="","",IFERROR(VLOOKUP(B52,Impact_List!$A$6:$B$2000,2,FALSE),"Unassigned"))</f>
        <v/>
      </c>
      <c r="K52" t="inlineStr"/>
    </row>
    <row r="53">
      <c r="A53">
        <f>IF($A$2="","",IFERROR(INDEX(OpenPO_Import!$A$1:$AZ$1000,51,MATCH($A$2,OpenPO_Import!$A$1:$AZ$1,0)),""))</f>
        <v/>
      </c>
      <c r="B53">
        <f>IF($B$2="","",IFERROR(INDEX(OpenPO_Import!$A$1:$AZ$1000,51,MATCH($B$2,OpenPO_Import!$A$1:$AZ$1,0)),""))</f>
        <v/>
      </c>
      <c r="C53">
        <f>IF($C$2="","",IFERROR(INDEX(OpenPO_Import!$A$1:$AZ$1000,51,MATCH($C$2,OpenPO_Import!$A$1:$AZ$1,0)),""))</f>
        <v/>
      </c>
      <c r="D53">
        <f>IF($D$2="","",IFERROR(INDEX(OpenPO_Import!$A$1:$AZ$1000,51,MATCH($D$2,OpenPO_Import!$A$1:$AZ$1,0)),""))</f>
        <v/>
      </c>
      <c r="E53" s="15">
        <f>IF($E$2="","",IFERROR(INDEX(OpenPO_Import!$A$1:$AZ$1000,51,MATCH($E$2,OpenPO_Import!$A$1:$AZ$1,0)),""))</f>
        <v/>
      </c>
      <c r="F53" s="15">
        <f>IF(OR(D53="",E53=""),"",D53*E53)</f>
        <v/>
      </c>
      <c r="G53" s="15">
        <f>IF($F$2="","",IFERROR(INDEX(OpenPO_Import!$A$1:$AZ$1000,51,MATCH($F$2,OpenPO_Import!$A$1:$AZ$1,0)),""))</f>
        <v/>
      </c>
      <c r="H53" s="16">
        <f>IF($G$2="","",IFERROR(INDEX(OpenPO_Import!$A$1:$AZ$1000,51,MATCH($G$2,OpenPO_Import!$A$1:$AZ$1,0)),""))</f>
        <v/>
      </c>
      <c r="I53" s="15">
        <f>IF(F53="","",IF(H53="",0,F53*H53))</f>
        <v/>
      </c>
      <c r="J53">
        <f>IF(B53="","",IFERROR(VLOOKUP(B53,Impact_List!$A$6:$B$2000,2,FALSE),"Unassigned"))</f>
        <v/>
      </c>
      <c r="K53" t="inlineStr"/>
    </row>
    <row r="54">
      <c r="A54">
        <f>IF($A$2="","",IFERROR(INDEX(OpenPO_Import!$A$1:$AZ$1000,52,MATCH($A$2,OpenPO_Import!$A$1:$AZ$1,0)),""))</f>
        <v/>
      </c>
      <c r="B54">
        <f>IF($B$2="","",IFERROR(INDEX(OpenPO_Import!$A$1:$AZ$1000,52,MATCH($B$2,OpenPO_Import!$A$1:$AZ$1,0)),""))</f>
        <v/>
      </c>
      <c r="C54">
        <f>IF($C$2="","",IFERROR(INDEX(OpenPO_Import!$A$1:$AZ$1000,52,MATCH($C$2,OpenPO_Import!$A$1:$AZ$1,0)),""))</f>
        <v/>
      </c>
      <c r="D54">
        <f>IF($D$2="","",IFERROR(INDEX(OpenPO_Import!$A$1:$AZ$1000,52,MATCH($D$2,OpenPO_Import!$A$1:$AZ$1,0)),""))</f>
        <v/>
      </c>
      <c r="E54" s="15">
        <f>IF($E$2="","",IFERROR(INDEX(OpenPO_Import!$A$1:$AZ$1000,52,MATCH($E$2,OpenPO_Import!$A$1:$AZ$1,0)),""))</f>
        <v/>
      </c>
      <c r="F54" s="15">
        <f>IF(OR(D54="",E54=""),"",D54*E54)</f>
        <v/>
      </c>
      <c r="G54" s="15">
        <f>IF($F$2="","",IFERROR(INDEX(OpenPO_Import!$A$1:$AZ$1000,52,MATCH($F$2,OpenPO_Import!$A$1:$AZ$1,0)),""))</f>
        <v/>
      </c>
      <c r="H54" s="16">
        <f>IF($G$2="","",IFERROR(INDEX(OpenPO_Import!$A$1:$AZ$1000,52,MATCH($G$2,OpenPO_Import!$A$1:$AZ$1,0)),""))</f>
        <v/>
      </c>
      <c r="I54" s="15">
        <f>IF(F54="","",IF(H54="",0,F54*H54))</f>
        <v/>
      </c>
      <c r="J54">
        <f>IF(B54="","",IFERROR(VLOOKUP(B54,Impact_List!$A$6:$B$2000,2,FALSE),"Unassigned"))</f>
        <v/>
      </c>
      <c r="K54" t="inlineStr"/>
    </row>
    <row r="55">
      <c r="A55">
        <f>IF($A$2="","",IFERROR(INDEX(OpenPO_Import!$A$1:$AZ$1000,53,MATCH($A$2,OpenPO_Import!$A$1:$AZ$1,0)),""))</f>
        <v/>
      </c>
      <c r="B55">
        <f>IF($B$2="","",IFERROR(INDEX(OpenPO_Import!$A$1:$AZ$1000,53,MATCH($B$2,OpenPO_Import!$A$1:$AZ$1,0)),""))</f>
        <v/>
      </c>
      <c r="C55">
        <f>IF($C$2="","",IFERROR(INDEX(OpenPO_Import!$A$1:$AZ$1000,53,MATCH($C$2,OpenPO_Import!$A$1:$AZ$1,0)),""))</f>
        <v/>
      </c>
      <c r="D55">
        <f>IF($D$2="","",IFERROR(INDEX(OpenPO_Import!$A$1:$AZ$1000,53,MATCH($D$2,OpenPO_Import!$A$1:$AZ$1,0)),""))</f>
        <v/>
      </c>
      <c r="E55" s="15">
        <f>IF($E$2="","",IFERROR(INDEX(OpenPO_Import!$A$1:$AZ$1000,53,MATCH($E$2,OpenPO_Import!$A$1:$AZ$1,0)),""))</f>
        <v/>
      </c>
      <c r="F55" s="15">
        <f>IF(OR(D55="",E55=""),"",D55*E55)</f>
        <v/>
      </c>
      <c r="G55" s="15">
        <f>IF($F$2="","",IFERROR(INDEX(OpenPO_Import!$A$1:$AZ$1000,53,MATCH($F$2,OpenPO_Import!$A$1:$AZ$1,0)),""))</f>
        <v/>
      </c>
      <c r="H55" s="16">
        <f>IF($G$2="","",IFERROR(INDEX(OpenPO_Import!$A$1:$AZ$1000,53,MATCH($G$2,OpenPO_Import!$A$1:$AZ$1,0)),""))</f>
        <v/>
      </c>
      <c r="I55" s="15">
        <f>IF(F55="","",IF(H55="",0,F55*H55))</f>
        <v/>
      </c>
      <c r="J55">
        <f>IF(B55="","",IFERROR(VLOOKUP(B55,Impact_List!$A$6:$B$2000,2,FALSE),"Unassigned"))</f>
        <v/>
      </c>
      <c r="K55" t="inlineStr"/>
    </row>
    <row r="56">
      <c r="A56">
        <f>IF($A$2="","",IFERROR(INDEX(OpenPO_Import!$A$1:$AZ$1000,54,MATCH($A$2,OpenPO_Import!$A$1:$AZ$1,0)),""))</f>
        <v/>
      </c>
      <c r="B56">
        <f>IF($B$2="","",IFERROR(INDEX(OpenPO_Import!$A$1:$AZ$1000,54,MATCH($B$2,OpenPO_Import!$A$1:$AZ$1,0)),""))</f>
        <v/>
      </c>
      <c r="C56">
        <f>IF($C$2="","",IFERROR(INDEX(OpenPO_Import!$A$1:$AZ$1000,54,MATCH($C$2,OpenPO_Import!$A$1:$AZ$1,0)),""))</f>
        <v/>
      </c>
      <c r="D56">
        <f>IF($D$2="","",IFERROR(INDEX(OpenPO_Import!$A$1:$AZ$1000,54,MATCH($D$2,OpenPO_Import!$A$1:$AZ$1,0)),""))</f>
        <v/>
      </c>
      <c r="E56" s="15">
        <f>IF($E$2="","",IFERROR(INDEX(OpenPO_Import!$A$1:$AZ$1000,54,MATCH($E$2,OpenPO_Import!$A$1:$AZ$1,0)),""))</f>
        <v/>
      </c>
      <c r="F56" s="15">
        <f>IF(OR(D56="",E56=""),"",D56*E56)</f>
        <v/>
      </c>
      <c r="G56" s="15">
        <f>IF($F$2="","",IFERROR(INDEX(OpenPO_Import!$A$1:$AZ$1000,54,MATCH($F$2,OpenPO_Import!$A$1:$AZ$1,0)),""))</f>
        <v/>
      </c>
      <c r="H56" s="16">
        <f>IF($G$2="","",IFERROR(INDEX(OpenPO_Import!$A$1:$AZ$1000,54,MATCH($G$2,OpenPO_Import!$A$1:$AZ$1,0)),""))</f>
        <v/>
      </c>
      <c r="I56" s="15">
        <f>IF(F56="","",IF(H56="",0,F56*H56))</f>
        <v/>
      </c>
      <c r="J56">
        <f>IF(B56="","",IFERROR(VLOOKUP(B56,Impact_List!$A$6:$B$2000,2,FALSE),"Unassigned"))</f>
        <v/>
      </c>
      <c r="K56" t="inlineStr"/>
    </row>
    <row r="57">
      <c r="A57">
        <f>IF($A$2="","",IFERROR(INDEX(OpenPO_Import!$A$1:$AZ$1000,55,MATCH($A$2,OpenPO_Import!$A$1:$AZ$1,0)),""))</f>
        <v/>
      </c>
      <c r="B57">
        <f>IF($B$2="","",IFERROR(INDEX(OpenPO_Import!$A$1:$AZ$1000,55,MATCH($B$2,OpenPO_Import!$A$1:$AZ$1,0)),""))</f>
        <v/>
      </c>
      <c r="C57">
        <f>IF($C$2="","",IFERROR(INDEX(OpenPO_Import!$A$1:$AZ$1000,55,MATCH($C$2,OpenPO_Import!$A$1:$AZ$1,0)),""))</f>
        <v/>
      </c>
      <c r="D57">
        <f>IF($D$2="","",IFERROR(INDEX(OpenPO_Import!$A$1:$AZ$1000,55,MATCH($D$2,OpenPO_Import!$A$1:$AZ$1,0)),""))</f>
        <v/>
      </c>
      <c r="E57" s="15">
        <f>IF($E$2="","",IFERROR(INDEX(OpenPO_Import!$A$1:$AZ$1000,55,MATCH($E$2,OpenPO_Import!$A$1:$AZ$1,0)),""))</f>
        <v/>
      </c>
      <c r="F57" s="15">
        <f>IF(OR(D57="",E57=""),"",D57*E57)</f>
        <v/>
      </c>
      <c r="G57" s="15">
        <f>IF($F$2="","",IFERROR(INDEX(OpenPO_Import!$A$1:$AZ$1000,55,MATCH($F$2,OpenPO_Import!$A$1:$AZ$1,0)),""))</f>
        <v/>
      </c>
      <c r="H57" s="16">
        <f>IF($G$2="","",IFERROR(INDEX(OpenPO_Import!$A$1:$AZ$1000,55,MATCH($G$2,OpenPO_Import!$A$1:$AZ$1,0)),""))</f>
        <v/>
      </c>
      <c r="I57" s="15">
        <f>IF(F57="","",IF(H57="",0,F57*H57))</f>
        <v/>
      </c>
      <c r="J57">
        <f>IF(B57="","",IFERROR(VLOOKUP(B57,Impact_List!$A$6:$B$2000,2,FALSE),"Unassigned"))</f>
        <v/>
      </c>
      <c r="K57" t="inlineStr"/>
    </row>
    <row r="58">
      <c r="A58">
        <f>IF($A$2="","",IFERROR(INDEX(OpenPO_Import!$A$1:$AZ$1000,56,MATCH($A$2,OpenPO_Import!$A$1:$AZ$1,0)),""))</f>
        <v/>
      </c>
      <c r="B58">
        <f>IF($B$2="","",IFERROR(INDEX(OpenPO_Import!$A$1:$AZ$1000,56,MATCH($B$2,OpenPO_Import!$A$1:$AZ$1,0)),""))</f>
        <v/>
      </c>
      <c r="C58">
        <f>IF($C$2="","",IFERROR(INDEX(OpenPO_Import!$A$1:$AZ$1000,56,MATCH($C$2,OpenPO_Import!$A$1:$AZ$1,0)),""))</f>
        <v/>
      </c>
      <c r="D58">
        <f>IF($D$2="","",IFERROR(INDEX(OpenPO_Import!$A$1:$AZ$1000,56,MATCH($D$2,OpenPO_Import!$A$1:$AZ$1,0)),""))</f>
        <v/>
      </c>
      <c r="E58" s="15">
        <f>IF($E$2="","",IFERROR(INDEX(OpenPO_Import!$A$1:$AZ$1000,56,MATCH($E$2,OpenPO_Import!$A$1:$AZ$1,0)),""))</f>
        <v/>
      </c>
      <c r="F58" s="15">
        <f>IF(OR(D58="",E58=""),"",D58*E58)</f>
        <v/>
      </c>
      <c r="G58" s="15">
        <f>IF($F$2="","",IFERROR(INDEX(OpenPO_Import!$A$1:$AZ$1000,56,MATCH($F$2,OpenPO_Import!$A$1:$AZ$1,0)),""))</f>
        <v/>
      </c>
      <c r="H58" s="16">
        <f>IF($G$2="","",IFERROR(INDEX(OpenPO_Import!$A$1:$AZ$1000,56,MATCH($G$2,OpenPO_Import!$A$1:$AZ$1,0)),""))</f>
        <v/>
      </c>
      <c r="I58" s="15">
        <f>IF(F58="","",IF(H58="",0,F58*H58))</f>
        <v/>
      </c>
      <c r="J58">
        <f>IF(B58="","",IFERROR(VLOOKUP(B58,Impact_List!$A$6:$B$2000,2,FALSE),"Unassigned"))</f>
        <v/>
      </c>
      <c r="K58" t="inlineStr"/>
    </row>
    <row r="59">
      <c r="A59">
        <f>IF($A$2="","",IFERROR(INDEX(OpenPO_Import!$A$1:$AZ$1000,57,MATCH($A$2,OpenPO_Import!$A$1:$AZ$1,0)),""))</f>
        <v/>
      </c>
      <c r="B59">
        <f>IF($B$2="","",IFERROR(INDEX(OpenPO_Import!$A$1:$AZ$1000,57,MATCH($B$2,OpenPO_Import!$A$1:$AZ$1,0)),""))</f>
        <v/>
      </c>
      <c r="C59">
        <f>IF($C$2="","",IFERROR(INDEX(OpenPO_Import!$A$1:$AZ$1000,57,MATCH($C$2,OpenPO_Import!$A$1:$AZ$1,0)),""))</f>
        <v/>
      </c>
      <c r="D59">
        <f>IF($D$2="","",IFERROR(INDEX(OpenPO_Import!$A$1:$AZ$1000,57,MATCH($D$2,OpenPO_Import!$A$1:$AZ$1,0)),""))</f>
        <v/>
      </c>
      <c r="E59" s="15">
        <f>IF($E$2="","",IFERROR(INDEX(OpenPO_Import!$A$1:$AZ$1000,57,MATCH($E$2,OpenPO_Import!$A$1:$AZ$1,0)),""))</f>
        <v/>
      </c>
      <c r="F59" s="15">
        <f>IF(OR(D59="",E59=""),"",D59*E59)</f>
        <v/>
      </c>
      <c r="G59" s="15">
        <f>IF($F$2="","",IFERROR(INDEX(OpenPO_Import!$A$1:$AZ$1000,57,MATCH($F$2,OpenPO_Import!$A$1:$AZ$1,0)),""))</f>
        <v/>
      </c>
      <c r="H59" s="16">
        <f>IF($G$2="","",IFERROR(INDEX(OpenPO_Import!$A$1:$AZ$1000,57,MATCH($G$2,OpenPO_Import!$A$1:$AZ$1,0)),""))</f>
        <v/>
      </c>
      <c r="I59" s="15">
        <f>IF(F59="","",IF(H59="",0,F59*H59))</f>
        <v/>
      </c>
      <c r="J59">
        <f>IF(B59="","",IFERROR(VLOOKUP(B59,Impact_List!$A$6:$B$2000,2,FALSE),"Unassigned"))</f>
        <v/>
      </c>
      <c r="K59" t="inlineStr"/>
    </row>
    <row r="60">
      <c r="A60">
        <f>IF($A$2="","",IFERROR(INDEX(OpenPO_Import!$A$1:$AZ$1000,58,MATCH($A$2,OpenPO_Import!$A$1:$AZ$1,0)),""))</f>
        <v/>
      </c>
      <c r="B60">
        <f>IF($B$2="","",IFERROR(INDEX(OpenPO_Import!$A$1:$AZ$1000,58,MATCH($B$2,OpenPO_Import!$A$1:$AZ$1,0)),""))</f>
        <v/>
      </c>
      <c r="C60">
        <f>IF($C$2="","",IFERROR(INDEX(OpenPO_Import!$A$1:$AZ$1000,58,MATCH($C$2,OpenPO_Import!$A$1:$AZ$1,0)),""))</f>
        <v/>
      </c>
      <c r="D60">
        <f>IF($D$2="","",IFERROR(INDEX(OpenPO_Import!$A$1:$AZ$1000,58,MATCH($D$2,OpenPO_Import!$A$1:$AZ$1,0)),""))</f>
        <v/>
      </c>
      <c r="E60" s="15">
        <f>IF($E$2="","",IFERROR(INDEX(OpenPO_Import!$A$1:$AZ$1000,58,MATCH($E$2,OpenPO_Import!$A$1:$AZ$1,0)),""))</f>
        <v/>
      </c>
      <c r="F60" s="15">
        <f>IF(OR(D60="",E60=""),"",D60*E60)</f>
        <v/>
      </c>
      <c r="G60" s="15">
        <f>IF($F$2="","",IFERROR(INDEX(OpenPO_Import!$A$1:$AZ$1000,58,MATCH($F$2,OpenPO_Import!$A$1:$AZ$1,0)),""))</f>
        <v/>
      </c>
      <c r="H60" s="16">
        <f>IF($G$2="","",IFERROR(INDEX(OpenPO_Import!$A$1:$AZ$1000,58,MATCH($G$2,OpenPO_Import!$A$1:$AZ$1,0)),""))</f>
        <v/>
      </c>
      <c r="I60" s="15">
        <f>IF(F60="","",IF(H60="",0,F60*H60))</f>
        <v/>
      </c>
      <c r="J60">
        <f>IF(B60="","",IFERROR(VLOOKUP(B60,Impact_List!$A$6:$B$2000,2,FALSE),"Unassigned"))</f>
        <v/>
      </c>
      <c r="K60" t="inlineStr"/>
    </row>
    <row r="61">
      <c r="A61">
        <f>IF($A$2="","",IFERROR(INDEX(OpenPO_Import!$A$1:$AZ$1000,59,MATCH($A$2,OpenPO_Import!$A$1:$AZ$1,0)),""))</f>
        <v/>
      </c>
      <c r="B61">
        <f>IF($B$2="","",IFERROR(INDEX(OpenPO_Import!$A$1:$AZ$1000,59,MATCH($B$2,OpenPO_Import!$A$1:$AZ$1,0)),""))</f>
        <v/>
      </c>
      <c r="C61">
        <f>IF($C$2="","",IFERROR(INDEX(OpenPO_Import!$A$1:$AZ$1000,59,MATCH($C$2,OpenPO_Import!$A$1:$AZ$1,0)),""))</f>
        <v/>
      </c>
      <c r="D61">
        <f>IF($D$2="","",IFERROR(INDEX(OpenPO_Import!$A$1:$AZ$1000,59,MATCH($D$2,OpenPO_Import!$A$1:$AZ$1,0)),""))</f>
        <v/>
      </c>
      <c r="E61" s="15">
        <f>IF($E$2="","",IFERROR(INDEX(OpenPO_Import!$A$1:$AZ$1000,59,MATCH($E$2,OpenPO_Import!$A$1:$AZ$1,0)),""))</f>
        <v/>
      </c>
      <c r="F61" s="15">
        <f>IF(OR(D61="",E61=""),"",D61*E61)</f>
        <v/>
      </c>
      <c r="G61" s="15">
        <f>IF($F$2="","",IFERROR(INDEX(OpenPO_Import!$A$1:$AZ$1000,59,MATCH($F$2,OpenPO_Import!$A$1:$AZ$1,0)),""))</f>
        <v/>
      </c>
      <c r="H61" s="16">
        <f>IF($G$2="","",IFERROR(INDEX(OpenPO_Import!$A$1:$AZ$1000,59,MATCH($G$2,OpenPO_Import!$A$1:$AZ$1,0)),""))</f>
        <v/>
      </c>
      <c r="I61" s="15">
        <f>IF(F61="","",IF(H61="",0,F61*H61))</f>
        <v/>
      </c>
      <c r="J61">
        <f>IF(B61="","",IFERROR(VLOOKUP(B61,Impact_List!$A$6:$B$2000,2,FALSE),"Unassigned"))</f>
        <v/>
      </c>
      <c r="K61" t="inlineStr"/>
    </row>
    <row r="62">
      <c r="A62">
        <f>IF($A$2="","",IFERROR(INDEX(OpenPO_Import!$A$1:$AZ$1000,60,MATCH($A$2,OpenPO_Import!$A$1:$AZ$1,0)),""))</f>
        <v/>
      </c>
      <c r="B62">
        <f>IF($B$2="","",IFERROR(INDEX(OpenPO_Import!$A$1:$AZ$1000,60,MATCH($B$2,OpenPO_Import!$A$1:$AZ$1,0)),""))</f>
        <v/>
      </c>
      <c r="C62">
        <f>IF($C$2="","",IFERROR(INDEX(OpenPO_Import!$A$1:$AZ$1000,60,MATCH($C$2,OpenPO_Import!$A$1:$AZ$1,0)),""))</f>
        <v/>
      </c>
      <c r="D62">
        <f>IF($D$2="","",IFERROR(INDEX(OpenPO_Import!$A$1:$AZ$1000,60,MATCH($D$2,OpenPO_Import!$A$1:$AZ$1,0)),""))</f>
        <v/>
      </c>
      <c r="E62" s="15">
        <f>IF($E$2="","",IFERROR(INDEX(OpenPO_Import!$A$1:$AZ$1000,60,MATCH($E$2,OpenPO_Import!$A$1:$AZ$1,0)),""))</f>
        <v/>
      </c>
      <c r="F62" s="15">
        <f>IF(OR(D62="",E62=""),"",D62*E62)</f>
        <v/>
      </c>
      <c r="G62" s="15">
        <f>IF($F$2="","",IFERROR(INDEX(OpenPO_Import!$A$1:$AZ$1000,60,MATCH($F$2,OpenPO_Import!$A$1:$AZ$1,0)),""))</f>
        <v/>
      </c>
      <c r="H62" s="16">
        <f>IF($G$2="","",IFERROR(INDEX(OpenPO_Import!$A$1:$AZ$1000,60,MATCH($G$2,OpenPO_Import!$A$1:$AZ$1,0)),""))</f>
        <v/>
      </c>
      <c r="I62" s="15">
        <f>IF(F62="","",IF(H62="",0,F62*H62))</f>
        <v/>
      </c>
      <c r="J62">
        <f>IF(B62="","",IFERROR(VLOOKUP(B62,Impact_List!$A$6:$B$2000,2,FALSE),"Unassigned"))</f>
        <v/>
      </c>
      <c r="K62" t="inlineStr"/>
    </row>
    <row r="63">
      <c r="A63">
        <f>IF($A$2="","",IFERROR(INDEX(OpenPO_Import!$A$1:$AZ$1000,61,MATCH($A$2,OpenPO_Import!$A$1:$AZ$1,0)),""))</f>
        <v/>
      </c>
      <c r="B63">
        <f>IF($B$2="","",IFERROR(INDEX(OpenPO_Import!$A$1:$AZ$1000,61,MATCH($B$2,OpenPO_Import!$A$1:$AZ$1,0)),""))</f>
        <v/>
      </c>
      <c r="C63">
        <f>IF($C$2="","",IFERROR(INDEX(OpenPO_Import!$A$1:$AZ$1000,61,MATCH($C$2,OpenPO_Import!$A$1:$AZ$1,0)),""))</f>
        <v/>
      </c>
      <c r="D63">
        <f>IF($D$2="","",IFERROR(INDEX(OpenPO_Import!$A$1:$AZ$1000,61,MATCH($D$2,OpenPO_Import!$A$1:$AZ$1,0)),""))</f>
        <v/>
      </c>
      <c r="E63" s="15">
        <f>IF($E$2="","",IFERROR(INDEX(OpenPO_Import!$A$1:$AZ$1000,61,MATCH($E$2,OpenPO_Import!$A$1:$AZ$1,0)),""))</f>
        <v/>
      </c>
      <c r="F63" s="15">
        <f>IF(OR(D63="",E63=""),"",D63*E63)</f>
        <v/>
      </c>
      <c r="G63" s="15">
        <f>IF($F$2="","",IFERROR(INDEX(OpenPO_Import!$A$1:$AZ$1000,61,MATCH($F$2,OpenPO_Import!$A$1:$AZ$1,0)),""))</f>
        <v/>
      </c>
      <c r="H63" s="16">
        <f>IF($G$2="","",IFERROR(INDEX(OpenPO_Import!$A$1:$AZ$1000,61,MATCH($G$2,OpenPO_Import!$A$1:$AZ$1,0)),""))</f>
        <v/>
      </c>
      <c r="I63" s="15">
        <f>IF(F63="","",IF(H63="",0,F63*H63))</f>
        <v/>
      </c>
      <c r="J63">
        <f>IF(B63="","",IFERROR(VLOOKUP(B63,Impact_List!$A$6:$B$2000,2,FALSE),"Unassigned"))</f>
        <v/>
      </c>
      <c r="K63" t="inlineStr"/>
    </row>
    <row r="64">
      <c r="A64">
        <f>IF($A$2="","",IFERROR(INDEX(OpenPO_Import!$A$1:$AZ$1000,62,MATCH($A$2,OpenPO_Import!$A$1:$AZ$1,0)),""))</f>
        <v/>
      </c>
      <c r="B64">
        <f>IF($B$2="","",IFERROR(INDEX(OpenPO_Import!$A$1:$AZ$1000,62,MATCH($B$2,OpenPO_Import!$A$1:$AZ$1,0)),""))</f>
        <v/>
      </c>
      <c r="C64">
        <f>IF($C$2="","",IFERROR(INDEX(OpenPO_Import!$A$1:$AZ$1000,62,MATCH($C$2,OpenPO_Import!$A$1:$AZ$1,0)),""))</f>
        <v/>
      </c>
      <c r="D64">
        <f>IF($D$2="","",IFERROR(INDEX(OpenPO_Import!$A$1:$AZ$1000,62,MATCH($D$2,OpenPO_Import!$A$1:$AZ$1,0)),""))</f>
        <v/>
      </c>
      <c r="E64" s="15">
        <f>IF($E$2="","",IFERROR(INDEX(OpenPO_Import!$A$1:$AZ$1000,62,MATCH($E$2,OpenPO_Import!$A$1:$AZ$1,0)),""))</f>
        <v/>
      </c>
      <c r="F64" s="15">
        <f>IF(OR(D64="",E64=""),"",D64*E64)</f>
        <v/>
      </c>
      <c r="G64" s="15">
        <f>IF($F$2="","",IFERROR(INDEX(OpenPO_Import!$A$1:$AZ$1000,62,MATCH($F$2,OpenPO_Import!$A$1:$AZ$1,0)),""))</f>
        <v/>
      </c>
      <c r="H64" s="16">
        <f>IF($G$2="","",IFERROR(INDEX(OpenPO_Import!$A$1:$AZ$1000,62,MATCH($G$2,OpenPO_Import!$A$1:$AZ$1,0)),""))</f>
        <v/>
      </c>
      <c r="I64" s="15">
        <f>IF(F64="","",IF(H64="",0,F64*H64))</f>
        <v/>
      </c>
      <c r="J64">
        <f>IF(B64="","",IFERROR(VLOOKUP(B64,Impact_List!$A$6:$B$2000,2,FALSE),"Unassigned"))</f>
        <v/>
      </c>
      <c r="K64" t="inlineStr"/>
    </row>
    <row r="65">
      <c r="A65">
        <f>IF($A$2="","",IFERROR(INDEX(OpenPO_Import!$A$1:$AZ$1000,63,MATCH($A$2,OpenPO_Import!$A$1:$AZ$1,0)),""))</f>
        <v/>
      </c>
      <c r="B65">
        <f>IF($B$2="","",IFERROR(INDEX(OpenPO_Import!$A$1:$AZ$1000,63,MATCH($B$2,OpenPO_Import!$A$1:$AZ$1,0)),""))</f>
        <v/>
      </c>
      <c r="C65">
        <f>IF($C$2="","",IFERROR(INDEX(OpenPO_Import!$A$1:$AZ$1000,63,MATCH($C$2,OpenPO_Import!$A$1:$AZ$1,0)),""))</f>
        <v/>
      </c>
      <c r="D65">
        <f>IF($D$2="","",IFERROR(INDEX(OpenPO_Import!$A$1:$AZ$1000,63,MATCH($D$2,OpenPO_Import!$A$1:$AZ$1,0)),""))</f>
        <v/>
      </c>
      <c r="E65" s="15">
        <f>IF($E$2="","",IFERROR(INDEX(OpenPO_Import!$A$1:$AZ$1000,63,MATCH($E$2,OpenPO_Import!$A$1:$AZ$1,0)),""))</f>
        <v/>
      </c>
      <c r="F65" s="15">
        <f>IF(OR(D65="",E65=""),"",D65*E65)</f>
        <v/>
      </c>
      <c r="G65" s="15">
        <f>IF($F$2="","",IFERROR(INDEX(OpenPO_Import!$A$1:$AZ$1000,63,MATCH($F$2,OpenPO_Import!$A$1:$AZ$1,0)),""))</f>
        <v/>
      </c>
      <c r="H65" s="16">
        <f>IF($G$2="","",IFERROR(INDEX(OpenPO_Import!$A$1:$AZ$1000,63,MATCH($G$2,OpenPO_Import!$A$1:$AZ$1,0)),""))</f>
        <v/>
      </c>
      <c r="I65" s="15">
        <f>IF(F65="","",IF(H65="",0,F65*H65))</f>
        <v/>
      </c>
      <c r="J65">
        <f>IF(B65="","",IFERROR(VLOOKUP(B65,Impact_List!$A$6:$B$2000,2,FALSE),"Unassigned"))</f>
        <v/>
      </c>
      <c r="K65" t="inlineStr"/>
    </row>
    <row r="66">
      <c r="A66">
        <f>IF($A$2="","",IFERROR(INDEX(OpenPO_Import!$A$1:$AZ$1000,64,MATCH($A$2,OpenPO_Import!$A$1:$AZ$1,0)),""))</f>
        <v/>
      </c>
      <c r="B66">
        <f>IF($B$2="","",IFERROR(INDEX(OpenPO_Import!$A$1:$AZ$1000,64,MATCH($B$2,OpenPO_Import!$A$1:$AZ$1,0)),""))</f>
        <v/>
      </c>
      <c r="C66">
        <f>IF($C$2="","",IFERROR(INDEX(OpenPO_Import!$A$1:$AZ$1000,64,MATCH($C$2,OpenPO_Import!$A$1:$AZ$1,0)),""))</f>
        <v/>
      </c>
      <c r="D66">
        <f>IF($D$2="","",IFERROR(INDEX(OpenPO_Import!$A$1:$AZ$1000,64,MATCH($D$2,OpenPO_Import!$A$1:$AZ$1,0)),""))</f>
        <v/>
      </c>
      <c r="E66" s="15">
        <f>IF($E$2="","",IFERROR(INDEX(OpenPO_Import!$A$1:$AZ$1000,64,MATCH($E$2,OpenPO_Import!$A$1:$AZ$1,0)),""))</f>
        <v/>
      </c>
      <c r="F66" s="15">
        <f>IF(OR(D66="",E66=""),"",D66*E66)</f>
        <v/>
      </c>
      <c r="G66" s="15">
        <f>IF($F$2="","",IFERROR(INDEX(OpenPO_Import!$A$1:$AZ$1000,64,MATCH($F$2,OpenPO_Import!$A$1:$AZ$1,0)),""))</f>
        <v/>
      </c>
      <c r="H66" s="16">
        <f>IF($G$2="","",IFERROR(INDEX(OpenPO_Import!$A$1:$AZ$1000,64,MATCH($G$2,OpenPO_Import!$A$1:$AZ$1,0)),""))</f>
        <v/>
      </c>
      <c r="I66" s="15">
        <f>IF(F66="","",IF(H66="",0,F66*H66))</f>
        <v/>
      </c>
      <c r="J66">
        <f>IF(B66="","",IFERROR(VLOOKUP(B66,Impact_List!$A$6:$B$2000,2,FALSE),"Unassigned"))</f>
        <v/>
      </c>
      <c r="K66" t="inlineStr"/>
    </row>
    <row r="67">
      <c r="A67">
        <f>IF($A$2="","",IFERROR(INDEX(OpenPO_Import!$A$1:$AZ$1000,65,MATCH($A$2,OpenPO_Import!$A$1:$AZ$1,0)),""))</f>
        <v/>
      </c>
      <c r="B67">
        <f>IF($B$2="","",IFERROR(INDEX(OpenPO_Import!$A$1:$AZ$1000,65,MATCH($B$2,OpenPO_Import!$A$1:$AZ$1,0)),""))</f>
        <v/>
      </c>
      <c r="C67">
        <f>IF($C$2="","",IFERROR(INDEX(OpenPO_Import!$A$1:$AZ$1000,65,MATCH($C$2,OpenPO_Import!$A$1:$AZ$1,0)),""))</f>
        <v/>
      </c>
      <c r="D67">
        <f>IF($D$2="","",IFERROR(INDEX(OpenPO_Import!$A$1:$AZ$1000,65,MATCH($D$2,OpenPO_Import!$A$1:$AZ$1,0)),""))</f>
        <v/>
      </c>
      <c r="E67" s="15">
        <f>IF($E$2="","",IFERROR(INDEX(OpenPO_Import!$A$1:$AZ$1000,65,MATCH($E$2,OpenPO_Import!$A$1:$AZ$1,0)),""))</f>
        <v/>
      </c>
      <c r="F67" s="15">
        <f>IF(OR(D67="",E67=""),"",D67*E67)</f>
        <v/>
      </c>
      <c r="G67" s="15">
        <f>IF($F$2="","",IFERROR(INDEX(OpenPO_Import!$A$1:$AZ$1000,65,MATCH($F$2,OpenPO_Import!$A$1:$AZ$1,0)),""))</f>
        <v/>
      </c>
      <c r="H67" s="16">
        <f>IF($G$2="","",IFERROR(INDEX(OpenPO_Import!$A$1:$AZ$1000,65,MATCH($G$2,OpenPO_Import!$A$1:$AZ$1,0)),""))</f>
        <v/>
      </c>
      <c r="I67" s="15">
        <f>IF(F67="","",IF(H67="",0,F67*H67))</f>
        <v/>
      </c>
      <c r="J67">
        <f>IF(B67="","",IFERROR(VLOOKUP(B67,Impact_List!$A$6:$B$2000,2,FALSE),"Unassigned"))</f>
        <v/>
      </c>
      <c r="K67" t="inlineStr"/>
    </row>
    <row r="68">
      <c r="A68">
        <f>IF($A$2="","",IFERROR(INDEX(OpenPO_Import!$A$1:$AZ$1000,66,MATCH($A$2,OpenPO_Import!$A$1:$AZ$1,0)),""))</f>
        <v/>
      </c>
      <c r="B68">
        <f>IF($B$2="","",IFERROR(INDEX(OpenPO_Import!$A$1:$AZ$1000,66,MATCH($B$2,OpenPO_Import!$A$1:$AZ$1,0)),""))</f>
        <v/>
      </c>
      <c r="C68">
        <f>IF($C$2="","",IFERROR(INDEX(OpenPO_Import!$A$1:$AZ$1000,66,MATCH($C$2,OpenPO_Import!$A$1:$AZ$1,0)),""))</f>
        <v/>
      </c>
      <c r="D68">
        <f>IF($D$2="","",IFERROR(INDEX(OpenPO_Import!$A$1:$AZ$1000,66,MATCH($D$2,OpenPO_Import!$A$1:$AZ$1,0)),""))</f>
        <v/>
      </c>
      <c r="E68" s="15">
        <f>IF($E$2="","",IFERROR(INDEX(OpenPO_Import!$A$1:$AZ$1000,66,MATCH($E$2,OpenPO_Import!$A$1:$AZ$1,0)),""))</f>
        <v/>
      </c>
      <c r="F68" s="15">
        <f>IF(OR(D68="",E68=""),"",D68*E68)</f>
        <v/>
      </c>
      <c r="G68" s="15">
        <f>IF($F$2="","",IFERROR(INDEX(OpenPO_Import!$A$1:$AZ$1000,66,MATCH($F$2,OpenPO_Import!$A$1:$AZ$1,0)),""))</f>
        <v/>
      </c>
      <c r="H68" s="16">
        <f>IF($G$2="","",IFERROR(INDEX(OpenPO_Import!$A$1:$AZ$1000,66,MATCH($G$2,OpenPO_Import!$A$1:$AZ$1,0)),""))</f>
        <v/>
      </c>
      <c r="I68" s="15">
        <f>IF(F68="","",IF(H68="",0,F68*H68))</f>
        <v/>
      </c>
      <c r="J68">
        <f>IF(B68="","",IFERROR(VLOOKUP(B68,Impact_List!$A$6:$B$2000,2,FALSE),"Unassigned"))</f>
        <v/>
      </c>
      <c r="K68" t="inlineStr"/>
    </row>
    <row r="69">
      <c r="A69">
        <f>IF($A$2="","",IFERROR(INDEX(OpenPO_Import!$A$1:$AZ$1000,67,MATCH($A$2,OpenPO_Import!$A$1:$AZ$1,0)),""))</f>
        <v/>
      </c>
      <c r="B69">
        <f>IF($B$2="","",IFERROR(INDEX(OpenPO_Import!$A$1:$AZ$1000,67,MATCH($B$2,OpenPO_Import!$A$1:$AZ$1,0)),""))</f>
        <v/>
      </c>
      <c r="C69">
        <f>IF($C$2="","",IFERROR(INDEX(OpenPO_Import!$A$1:$AZ$1000,67,MATCH($C$2,OpenPO_Import!$A$1:$AZ$1,0)),""))</f>
        <v/>
      </c>
      <c r="D69">
        <f>IF($D$2="","",IFERROR(INDEX(OpenPO_Import!$A$1:$AZ$1000,67,MATCH($D$2,OpenPO_Import!$A$1:$AZ$1,0)),""))</f>
        <v/>
      </c>
      <c r="E69" s="15">
        <f>IF($E$2="","",IFERROR(INDEX(OpenPO_Import!$A$1:$AZ$1000,67,MATCH($E$2,OpenPO_Import!$A$1:$AZ$1,0)),""))</f>
        <v/>
      </c>
      <c r="F69" s="15">
        <f>IF(OR(D69="",E69=""),"",D69*E69)</f>
        <v/>
      </c>
      <c r="G69" s="15">
        <f>IF($F$2="","",IFERROR(INDEX(OpenPO_Import!$A$1:$AZ$1000,67,MATCH($F$2,OpenPO_Import!$A$1:$AZ$1,0)),""))</f>
        <v/>
      </c>
      <c r="H69" s="16">
        <f>IF($G$2="","",IFERROR(INDEX(OpenPO_Import!$A$1:$AZ$1000,67,MATCH($G$2,OpenPO_Import!$A$1:$AZ$1,0)),""))</f>
        <v/>
      </c>
      <c r="I69" s="15">
        <f>IF(F69="","",IF(H69="",0,F69*H69))</f>
        <v/>
      </c>
      <c r="J69">
        <f>IF(B69="","",IFERROR(VLOOKUP(B69,Impact_List!$A$6:$B$2000,2,FALSE),"Unassigned"))</f>
        <v/>
      </c>
      <c r="K69" t="inlineStr"/>
    </row>
    <row r="70">
      <c r="A70">
        <f>IF($A$2="","",IFERROR(INDEX(OpenPO_Import!$A$1:$AZ$1000,68,MATCH($A$2,OpenPO_Import!$A$1:$AZ$1,0)),""))</f>
        <v/>
      </c>
      <c r="B70">
        <f>IF($B$2="","",IFERROR(INDEX(OpenPO_Import!$A$1:$AZ$1000,68,MATCH($B$2,OpenPO_Import!$A$1:$AZ$1,0)),""))</f>
        <v/>
      </c>
      <c r="C70">
        <f>IF($C$2="","",IFERROR(INDEX(OpenPO_Import!$A$1:$AZ$1000,68,MATCH($C$2,OpenPO_Import!$A$1:$AZ$1,0)),""))</f>
        <v/>
      </c>
      <c r="D70">
        <f>IF($D$2="","",IFERROR(INDEX(OpenPO_Import!$A$1:$AZ$1000,68,MATCH($D$2,OpenPO_Import!$A$1:$AZ$1,0)),""))</f>
        <v/>
      </c>
      <c r="E70" s="15">
        <f>IF($E$2="","",IFERROR(INDEX(OpenPO_Import!$A$1:$AZ$1000,68,MATCH($E$2,OpenPO_Import!$A$1:$AZ$1,0)),""))</f>
        <v/>
      </c>
      <c r="F70" s="15">
        <f>IF(OR(D70="",E70=""),"",D70*E70)</f>
        <v/>
      </c>
      <c r="G70" s="15">
        <f>IF($F$2="","",IFERROR(INDEX(OpenPO_Import!$A$1:$AZ$1000,68,MATCH($F$2,OpenPO_Import!$A$1:$AZ$1,0)),""))</f>
        <v/>
      </c>
      <c r="H70" s="16">
        <f>IF($G$2="","",IFERROR(INDEX(OpenPO_Import!$A$1:$AZ$1000,68,MATCH($G$2,OpenPO_Import!$A$1:$AZ$1,0)),""))</f>
        <v/>
      </c>
      <c r="I70" s="15">
        <f>IF(F70="","",IF(H70="",0,F70*H70))</f>
        <v/>
      </c>
      <c r="J70">
        <f>IF(B70="","",IFERROR(VLOOKUP(B70,Impact_List!$A$6:$B$2000,2,FALSE),"Unassigned"))</f>
        <v/>
      </c>
      <c r="K70" t="inlineStr"/>
    </row>
    <row r="71">
      <c r="A71">
        <f>IF($A$2="","",IFERROR(INDEX(OpenPO_Import!$A$1:$AZ$1000,69,MATCH($A$2,OpenPO_Import!$A$1:$AZ$1,0)),""))</f>
        <v/>
      </c>
      <c r="B71">
        <f>IF($B$2="","",IFERROR(INDEX(OpenPO_Import!$A$1:$AZ$1000,69,MATCH($B$2,OpenPO_Import!$A$1:$AZ$1,0)),""))</f>
        <v/>
      </c>
      <c r="C71">
        <f>IF($C$2="","",IFERROR(INDEX(OpenPO_Import!$A$1:$AZ$1000,69,MATCH($C$2,OpenPO_Import!$A$1:$AZ$1,0)),""))</f>
        <v/>
      </c>
      <c r="D71">
        <f>IF($D$2="","",IFERROR(INDEX(OpenPO_Import!$A$1:$AZ$1000,69,MATCH($D$2,OpenPO_Import!$A$1:$AZ$1,0)),""))</f>
        <v/>
      </c>
      <c r="E71" s="15">
        <f>IF($E$2="","",IFERROR(INDEX(OpenPO_Import!$A$1:$AZ$1000,69,MATCH($E$2,OpenPO_Import!$A$1:$AZ$1,0)),""))</f>
        <v/>
      </c>
      <c r="F71" s="15">
        <f>IF(OR(D71="",E71=""),"",D71*E71)</f>
        <v/>
      </c>
      <c r="G71" s="15">
        <f>IF($F$2="","",IFERROR(INDEX(OpenPO_Import!$A$1:$AZ$1000,69,MATCH($F$2,OpenPO_Import!$A$1:$AZ$1,0)),""))</f>
        <v/>
      </c>
      <c r="H71" s="16">
        <f>IF($G$2="","",IFERROR(INDEX(OpenPO_Import!$A$1:$AZ$1000,69,MATCH($G$2,OpenPO_Import!$A$1:$AZ$1,0)),""))</f>
        <v/>
      </c>
      <c r="I71" s="15">
        <f>IF(F71="","",IF(H71="",0,F71*H71))</f>
        <v/>
      </c>
      <c r="J71">
        <f>IF(B71="","",IFERROR(VLOOKUP(B71,Impact_List!$A$6:$B$2000,2,FALSE),"Unassigned"))</f>
        <v/>
      </c>
      <c r="K71" t="inlineStr"/>
    </row>
    <row r="72">
      <c r="A72">
        <f>IF($A$2="","",IFERROR(INDEX(OpenPO_Import!$A$1:$AZ$1000,70,MATCH($A$2,OpenPO_Import!$A$1:$AZ$1,0)),""))</f>
        <v/>
      </c>
      <c r="B72">
        <f>IF($B$2="","",IFERROR(INDEX(OpenPO_Import!$A$1:$AZ$1000,70,MATCH($B$2,OpenPO_Import!$A$1:$AZ$1,0)),""))</f>
        <v/>
      </c>
      <c r="C72">
        <f>IF($C$2="","",IFERROR(INDEX(OpenPO_Import!$A$1:$AZ$1000,70,MATCH($C$2,OpenPO_Import!$A$1:$AZ$1,0)),""))</f>
        <v/>
      </c>
      <c r="D72">
        <f>IF($D$2="","",IFERROR(INDEX(OpenPO_Import!$A$1:$AZ$1000,70,MATCH($D$2,OpenPO_Import!$A$1:$AZ$1,0)),""))</f>
        <v/>
      </c>
      <c r="E72" s="15">
        <f>IF($E$2="","",IFERROR(INDEX(OpenPO_Import!$A$1:$AZ$1000,70,MATCH($E$2,OpenPO_Import!$A$1:$AZ$1,0)),""))</f>
        <v/>
      </c>
      <c r="F72" s="15">
        <f>IF(OR(D72="",E72=""),"",D72*E72)</f>
        <v/>
      </c>
      <c r="G72" s="15">
        <f>IF($F$2="","",IFERROR(INDEX(OpenPO_Import!$A$1:$AZ$1000,70,MATCH($F$2,OpenPO_Import!$A$1:$AZ$1,0)),""))</f>
        <v/>
      </c>
      <c r="H72" s="16">
        <f>IF($G$2="","",IFERROR(INDEX(OpenPO_Import!$A$1:$AZ$1000,70,MATCH($G$2,OpenPO_Import!$A$1:$AZ$1,0)),""))</f>
        <v/>
      </c>
      <c r="I72" s="15">
        <f>IF(F72="","",IF(H72="",0,F72*H72))</f>
        <v/>
      </c>
      <c r="J72">
        <f>IF(B72="","",IFERROR(VLOOKUP(B72,Impact_List!$A$6:$B$2000,2,FALSE),"Unassigned"))</f>
        <v/>
      </c>
      <c r="K72" t="inlineStr"/>
    </row>
    <row r="73">
      <c r="A73">
        <f>IF($A$2="","",IFERROR(INDEX(OpenPO_Import!$A$1:$AZ$1000,71,MATCH($A$2,OpenPO_Import!$A$1:$AZ$1,0)),""))</f>
        <v/>
      </c>
      <c r="B73">
        <f>IF($B$2="","",IFERROR(INDEX(OpenPO_Import!$A$1:$AZ$1000,71,MATCH($B$2,OpenPO_Import!$A$1:$AZ$1,0)),""))</f>
        <v/>
      </c>
      <c r="C73">
        <f>IF($C$2="","",IFERROR(INDEX(OpenPO_Import!$A$1:$AZ$1000,71,MATCH($C$2,OpenPO_Import!$A$1:$AZ$1,0)),""))</f>
        <v/>
      </c>
      <c r="D73">
        <f>IF($D$2="","",IFERROR(INDEX(OpenPO_Import!$A$1:$AZ$1000,71,MATCH($D$2,OpenPO_Import!$A$1:$AZ$1,0)),""))</f>
        <v/>
      </c>
      <c r="E73" s="15">
        <f>IF($E$2="","",IFERROR(INDEX(OpenPO_Import!$A$1:$AZ$1000,71,MATCH($E$2,OpenPO_Import!$A$1:$AZ$1,0)),""))</f>
        <v/>
      </c>
      <c r="F73" s="15">
        <f>IF(OR(D73="",E73=""),"",D73*E73)</f>
        <v/>
      </c>
      <c r="G73" s="15">
        <f>IF($F$2="","",IFERROR(INDEX(OpenPO_Import!$A$1:$AZ$1000,71,MATCH($F$2,OpenPO_Import!$A$1:$AZ$1,0)),""))</f>
        <v/>
      </c>
      <c r="H73" s="16">
        <f>IF($G$2="","",IFERROR(INDEX(OpenPO_Import!$A$1:$AZ$1000,71,MATCH($G$2,OpenPO_Import!$A$1:$AZ$1,0)),""))</f>
        <v/>
      </c>
      <c r="I73" s="15">
        <f>IF(F73="","",IF(H73="",0,F73*H73))</f>
        <v/>
      </c>
      <c r="J73">
        <f>IF(B73="","",IFERROR(VLOOKUP(B73,Impact_List!$A$6:$B$2000,2,FALSE),"Unassigned"))</f>
        <v/>
      </c>
      <c r="K73" t="inlineStr"/>
    </row>
    <row r="74">
      <c r="A74">
        <f>IF($A$2="","",IFERROR(INDEX(OpenPO_Import!$A$1:$AZ$1000,72,MATCH($A$2,OpenPO_Import!$A$1:$AZ$1,0)),""))</f>
        <v/>
      </c>
      <c r="B74">
        <f>IF($B$2="","",IFERROR(INDEX(OpenPO_Import!$A$1:$AZ$1000,72,MATCH($B$2,OpenPO_Import!$A$1:$AZ$1,0)),""))</f>
        <v/>
      </c>
      <c r="C74">
        <f>IF($C$2="","",IFERROR(INDEX(OpenPO_Import!$A$1:$AZ$1000,72,MATCH($C$2,OpenPO_Import!$A$1:$AZ$1,0)),""))</f>
        <v/>
      </c>
      <c r="D74">
        <f>IF($D$2="","",IFERROR(INDEX(OpenPO_Import!$A$1:$AZ$1000,72,MATCH($D$2,OpenPO_Import!$A$1:$AZ$1,0)),""))</f>
        <v/>
      </c>
      <c r="E74" s="15">
        <f>IF($E$2="","",IFERROR(INDEX(OpenPO_Import!$A$1:$AZ$1000,72,MATCH($E$2,OpenPO_Import!$A$1:$AZ$1,0)),""))</f>
        <v/>
      </c>
      <c r="F74" s="15">
        <f>IF(OR(D74="",E74=""),"",D74*E74)</f>
        <v/>
      </c>
      <c r="G74" s="15">
        <f>IF($F$2="","",IFERROR(INDEX(OpenPO_Import!$A$1:$AZ$1000,72,MATCH($F$2,OpenPO_Import!$A$1:$AZ$1,0)),""))</f>
        <v/>
      </c>
      <c r="H74" s="16">
        <f>IF($G$2="","",IFERROR(INDEX(OpenPO_Import!$A$1:$AZ$1000,72,MATCH($G$2,OpenPO_Import!$A$1:$AZ$1,0)),""))</f>
        <v/>
      </c>
      <c r="I74" s="15">
        <f>IF(F74="","",IF(H74="",0,F74*H74))</f>
        <v/>
      </c>
      <c r="J74">
        <f>IF(B74="","",IFERROR(VLOOKUP(B74,Impact_List!$A$6:$B$2000,2,FALSE),"Unassigned"))</f>
        <v/>
      </c>
      <c r="K74" t="inlineStr"/>
    </row>
    <row r="75">
      <c r="A75">
        <f>IF($A$2="","",IFERROR(INDEX(OpenPO_Import!$A$1:$AZ$1000,73,MATCH($A$2,OpenPO_Import!$A$1:$AZ$1,0)),""))</f>
        <v/>
      </c>
      <c r="B75">
        <f>IF($B$2="","",IFERROR(INDEX(OpenPO_Import!$A$1:$AZ$1000,73,MATCH($B$2,OpenPO_Import!$A$1:$AZ$1,0)),""))</f>
        <v/>
      </c>
      <c r="C75">
        <f>IF($C$2="","",IFERROR(INDEX(OpenPO_Import!$A$1:$AZ$1000,73,MATCH($C$2,OpenPO_Import!$A$1:$AZ$1,0)),""))</f>
        <v/>
      </c>
      <c r="D75">
        <f>IF($D$2="","",IFERROR(INDEX(OpenPO_Import!$A$1:$AZ$1000,73,MATCH($D$2,OpenPO_Import!$A$1:$AZ$1,0)),""))</f>
        <v/>
      </c>
      <c r="E75" s="15">
        <f>IF($E$2="","",IFERROR(INDEX(OpenPO_Import!$A$1:$AZ$1000,73,MATCH($E$2,OpenPO_Import!$A$1:$AZ$1,0)),""))</f>
        <v/>
      </c>
      <c r="F75" s="15">
        <f>IF(OR(D75="",E75=""),"",D75*E75)</f>
        <v/>
      </c>
      <c r="G75" s="15">
        <f>IF($F$2="","",IFERROR(INDEX(OpenPO_Import!$A$1:$AZ$1000,73,MATCH($F$2,OpenPO_Import!$A$1:$AZ$1,0)),""))</f>
        <v/>
      </c>
      <c r="H75" s="16">
        <f>IF($G$2="","",IFERROR(INDEX(OpenPO_Import!$A$1:$AZ$1000,73,MATCH($G$2,OpenPO_Import!$A$1:$AZ$1,0)),""))</f>
        <v/>
      </c>
      <c r="I75" s="15">
        <f>IF(F75="","",IF(H75="",0,F75*H75))</f>
        <v/>
      </c>
      <c r="J75">
        <f>IF(B75="","",IFERROR(VLOOKUP(B75,Impact_List!$A$6:$B$2000,2,FALSE),"Unassigned"))</f>
        <v/>
      </c>
      <c r="K75" t="inlineStr"/>
    </row>
    <row r="76">
      <c r="A76">
        <f>IF($A$2="","",IFERROR(INDEX(OpenPO_Import!$A$1:$AZ$1000,74,MATCH($A$2,OpenPO_Import!$A$1:$AZ$1,0)),""))</f>
        <v/>
      </c>
      <c r="B76">
        <f>IF($B$2="","",IFERROR(INDEX(OpenPO_Import!$A$1:$AZ$1000,74,MATCH($B$2,OpenPO_Import!$A$1:$AZ$1,0)),""))</f>
        <v/>
      </c>
      <c r="C76">
        <f>IF($C$2="","",IFERROR(INDEX(OpenPO_Import!$A$1:$AZ$1000,74,MATCH($C$2,OpenPO_Import!$A$1:$AZ$1,0)),""))</f>
        <v/>
      </c>
      <c r="D76">
        <f>IF($D$2="","",IFERROR(INDEX(OpenPO_Import!$A$1:$AZ$1000,74,MATCH($D$2,OpenPO_Import!$A$1:$AZ$1,0)),""))</f>
        <v/>
      </c>
      <c r="E76" s="15">
        <f>IF($E$2="","",IFERROR(INDEX(OpenPO_Import!$A$1:$AZ$1000,74,MATCH($E$2,OpenPO_Import!$A$1:$AZ$1,0)),""))</f>
        <v/>
      </c>
      <c r="F76" s="15">
        <f>IF(OR(D76="",E76=""),"",D76*E76)</f>
        <v/>
      </c>
      <c r="G76" s="15">
        <f>IF($F$2="","",IFERROR(INDEX(OpenPO_Import!$A$1:$AZ$1000,74,MATCH($F$2,OpenPO_Import!$A$1:$AZ$1,0)),""))</f>
        <v/>
      </c>
      <c r="H76" s="16">
        <f>IF($G$2="","",IFERROR(INDEX(OpenPO_Import!$A$1:$AZ$1000,74,MATCH($G$2,OpenPO_Import!$A$1:$AZ$1,0)),""))</f>
        <v/>
      </c>
      <c r="I76" s="15">
        <f>IF(F76="","",IF(H76="",0,F76*H76))</f>
        <v/>
      </c>
      <c r="J76">
        <f>IF(B76="","",IFERROR(VLOOKUP(B76,Impact_List!$A$6:$B$2000,2,FALSE),"Unassigned"))</f>
        <v/>
      </c>
      <c r="K76" t="inlineStr"/>
    </row>
    <row r="77">
      <c r="A77">
        <f>IF($A$2="","",IFERROR(INDEX(OpenPO_Import!$A$1:$AZ$1000,75,MATCH($A$2,OpenPO_Import!$A$1:$AZ$1,0)),""))</f>
        <v/>
      </c>
      <c r="B77">
        <f>IF($B$2="","",IFERROR(INDEX(OpenPO_Import!$A$1:$AZ$1000,75,MATCH($B$2,OpenPO_Import!$A$1:$AZ$1,0)),""))</f>
        <v/>
      </c>
      <c r="C77">
        <f>IF($C$2="","",IFERROR(INDEX(OpenPO_Import!$A$1:$AZ$1000,75,MATCH($C$2,OpenPO_Import!$A$1:$AZ$1,0)),""))</f>
        <v/>
      </c>
      <c r="D77">
        <f>IF($D$2="","",IFERROR(INDEX(OpenPO_Import!$A$1:$AZ$1000,75,MATCH($D$2,OpenPO_Import!$A$1:$AZ$1,0)),""))</f>
        <v/>
      </c>
      <c r="E77" s="15">
        <f>IF($E$2="","",IFERROR(INDEX(OpenPO_Import!$A$1:$AZ$1000,75,MATCH($E$2,OpenPO_Import!$A$1:$AZ$1,0)),""))</f>
        <v/>
      </c>
      <c r="F77" s="15">
        <f>IF(OR(D77="",E77=""),"",D77*E77)</f>
        <v/>
      </c>
      <c r="G77" s="15">
        <f>IF($F$2="","",IFERROR(INDEX(OpenPO_Import!$A$1:$AZ$1000,75,MATCH($F$2,OpenPO_Import!$A$1:$AZ$1,0)),""))</f>
        <v/>
      </c>
      <c r="H77" s="16">
        <f>IF($G$2="","",IFERROR(INDEX(OpenPO_Import!$A$1:$AZ$1000,75,MATCH($G$2,OpenPO_Import!$A$1:$AZ$1,0)),""))</f>
        <v/>
      </c>
      <c r="I77" s="15">
        <f>IF(F77="","",IF(H77="",0,F77*H77))</f>
        <v/>
      </c>
      <c r="J77">
        <f>IF(B77="","",IFERROR(VLOOKUP(B77,Impact_List!$A$6:$B$2000,2,FALSE),"Unassigned"))</f>
        <v/>
      </c>
      <c r="K77" t="inlineStr"/>
    </row>
    <row r="78">
      <c r="A78">
        <f>IF($A$2="","",IFERROR(INDEX(OpenPO_Import!$A$1:$AZ$1000,76,MATCH($A$2,OpenPO_Import!$A$1:$AZ$1,0)),""))</f>
        <v/>
      </c>
      <c r="B78">
        <f>IF($B$2="","",IFERROR(INDEX(OpenPO_Import!$A$1:$AZ$1000,76,MATCH($B$2,OpenPO_Import!$A$1:$AZ$1,0)),""))</f>
        <v/>
      </c>
      <c r="C78">
        <f>IF($C$2="","",IFERROR(INDEX(OpenPO_Import!$A$1:$AZ$1000,76,MATCH($C$2,OpenPO_Import!$A$1:$AZ$1,0)),""))</f>
        <v/>
      </c>
      <c r="D78">
        <f>IF($D$2="","",IFERROR(INDEX(OpenPO_Import!$A$1:$AZ$1000,76,MATCH($D$2,OpenPO_Import!$A$1:$AZ$1,0)),""))</f>
        <v/>
      </c>
      <c r="E78" s="15">
        <f>IF($E$2="","",IFERROR(INDEX(OpenPO_Import!$A$1:$AZ$1000,76,MATCH($E$2,OpenPO_Import!$A$1:$AZ$1,0)),""))</f>
        <v/>
      </c>
      <c r="F78" s="15">
        <f>IF(OR(D78="",E78=""),"",D78*E78)</f>
        <v/>
      </c>
      <c r="G78" s="15">
        <f>IF($F$2="","",IFERROR(INDEX(OpenPO_Import!$A$1:$AZ$1000,76,MATCH($F$2,OpenPO_Import!$A$1:$AZ$1,0)),""))</f>
        <v/>
      </c>
      <c r="H78" s="16">
        <f>IF($G$2="","",IFERROR(INDEX(OpenPO_Import!$A$1:$AZ$1000,76,MATCH($G$2,OpenPO_Import!$A$1:$AZ$1,0)),""))</f>
        <v/>
      </c>
      <c r="I78" s="15">
        <f>IF(F78="","",IF(H78="",0,F78*H78))</f>
        <v/>
      </c>
      <c r="J78">
        <f>IF(B78="","",IFERROR(VLOOKUP(B78,Impact_List!$A$6:$B$2000,2,FALSE),"Unassigned"))</f>
        <v/>
      </c>
      <c r="K78" t="inlineStr"/>
    </row>
    <row r="79">
      <c r="A79">
        <f>IF($A$2="","",IFERROR(INDEX(OpenPO_Import!$A$1:$AZ$1000,77,MATCH($A$2,OpenPO_Import!$A$1:$AZ$1,0)),""))</f>
        <v/>
      </c>
      <c r="B79">
        <f>IF($B$2="","",IFERROR(INDEX(OpenPO_Import!$A$1:$AZ$1000,77,MATCH($B$2,OpenPO_Import!$A$1:$AZ$1,0)),""))</f>
        <v/>
      </c>
      <c r="C79">
        <f>IF($C$2="","",IFERROR(INDEX(OpenPO_Import!$A$1:$AZ$1000,77,MATCH($C$2,OpenPO_Import!$A$1:$AZ$1,0)),""))</f>
        <v/>
      </c>
      <c r="D79">
        <f>IF($D$2="","",IFERROR(INDEX(OpenPO_Import!$A$1:$AZ$1000,77,MATCH($D$2,OpenPO_Import!$A$1:$AZ$1,0)),""))</f>
        <v/>
      </c>
      <c r="E79" s="15">
        <f>IF($E$2="","",IFERROR(INDEX(OpenPO_Import!$A$1:$AZ$1000,77,MATCH($E$2,OpenPO_Import!$A$1:$AZ$1,0)),""))</f>
        <v/>
      </c>
      <c r="F79" s="15">
        <f>IF(OR(D79="",E79=""),"",D79*E79)</f>
        <v/>
      </c>
      <c r="G79" s="15">
        <f>IF($F$2="","",IFERROR(INDEX(OpenPO_Import!$A$1:$AZ$1000,77,MATCH($F$2,OpenPO_Import!$A$1:$AZ$1,0)),""))</f>
        <v/>
      </c>
      <c r="H79" s="16">
        <f>IF($G$2="","",IFERROR(INDEX(OpenPO_Import!$A$1:$AZ$1000,77,MATCH($G$2,OpenPO_Import!$A$1:$AZ$1,0)),""))</f>
        <v/>
      </c>
      <c r="I79" s="15">
        <f>IF(F79="","",IF(H79="",0,F79*H79))</f>
        <v/>
      </c>
      <c r="J79">
        <f>IF(B79="","",IFERROR(VLOOKUP(B79,Impact_List!$A$6:$B$2000,2,FALSE),"Unassigned"))</f>
        <v/>
      </c>
      <c r="K79" t="inlineStr"/>
    </row>
    <row r="80">
      <c r="A80">
        <f>IF($A$2="","",IFERROR(INDEX(OpenPO_Import!$A$1:$AZ$1000,78,MATCH($A$2,OpenPO_Import!$A$1:$AZ$1,0)),""))</f>
        <v/>
      </c>
      <c r="B80">
        <f>IF($B$2="","",IFERROR(INDEX(OpenPO_Import!$A$1:$AZ$1000,78,MATCH($B$2,OpenPO_Import!$A$1:$AZ$1,0)),""))</f>
        <v/>
      </c>
      <c r="C80">
        <f>IF($C$2="","",IFERROR(INDEX(OpenPO_Import!$A$1:$AZ$1000,78,MATCH($C$2,OpenPO_Import!$A$1:$AZ$1,0)),""))</f>
        <v/>
      </c>
      <c r="D80">
        <f>IF($D$2="","",IFERROR(INDEX(OpenPO_Import!$A$1:$AZ$1000,78,MATCH($D$2,OpenPO_Import!$A$1:$AZ$1,0)),""))</f>
        <v/>
      </c>
      <c r="E80" s="15">
        <f>IF($E$2="","",IFERROR(INDEX(OpenPO_Import!$A$1:$AZ$1000,78,MATCH($E$2,OpenPO_Import!$A$1:$AZ$1,0)),""))</f>
        <v/>
      </c>
      <c r="F80" s="15">
        <f>IF(OR(D80="",E80=""),"",D80*E80)</f>
        <v/>
      </c>
      <c r="G80" s="15">
        <f>IF($F$2="","",IFERROR(INDEX(OpenPO_Import!$A$1:$AZ$1000,78,MATCH($F$2,OpenPO_Import!$A$1:$AZ$1,0)),""))</f>
        <v/>
      </c>
      <c r="H80" s="16">
        <f>IF($G$2="","",IFERROR(INDEX(OpenPO_Import!$A$1:$AZ$1000,78,MATCH($G$2,OpenPO_Import!$A$1:$AZ$1,0)),""))</f>
        <v/>
      </c>
      <c r="I80" s="15">
        <f>IF(F80="","",IF(H80="",0,F80*H80))</f>
        <v/>
      </c>
      <c r="J80">
        <f>IF(B80="","",IFERROR(VLOOKUP(B80,Impact_List!$A$6:$B$2000,2,FALSE),"Unassigned"))</f>
        <v/>
      </c>
      <c r="K80" t="inlineStr"/>
    </row>
    <row r="81">
      <c r="A81">
        <f>IF($A$2="","",IFERROR(INDEX(OpenPO_Import!$A$1:$AZ$1000,79,MATCH($A$2,OpenPO_Import!$A$1:$AZ$1,0)),""))</f>
        <v/>
      </c>
      <c r="B81">
        <f>IF($B$2="","",IFERROR(INDEX(OpenPO_Import!$A$1:$AZ$1000,79,MATCH($B$2,OpenPO_Import!$A$1:$AZ$1,0)),""))</f>
        <v/>
      </c>
      <c r="C81">
        <f>IF($C$2="","",IFERROR(INDEX(OpenPO_Import!$A$1:$AZ$1000,79,MATCH($C$2,OpenPO_Import!$A$1:$AZ$1,0)),""))</f>
        <v/>
      </c>
      <c r="D81">
        <f>IF($D$2="","",IFERROR(INDEX(OpenPO_Import!$A$1:$AZ$1000,79,MATCH($D$2,OpenPO_Import!$A$1:$AZ$1,0)),""))</f>
        <v/>
      </c>
      <c r="E81" s="15">
        <f>IF($E$2="","",IFERROR(INDEX(OpenPO_Import!$A$1:$AZ$1000,79,MATCH($E$2,OpenPO_Import!$A$1:$AZ$1,0)),""))</f>
        <v/>
      </c>
      <c r="F81" s="15">
        <f>IF(OR(D81="",E81=""),"",D81*E81)</f>
        <v/>
      </c>
      <c r="G81" s="15">
        <f>IF($F$2="","",IFERROR(INDEX(OpenPO_Import!$A$1:$AZ$1000,79,MATCH($F$2,OpenPO_Import!$A$1:$AZ$1,0)),""))</f>
        <v/>
      </c>
      <c r="H81" s="16">
        <f>IF($G$2="","",IFERROR(INDEX(OpenPO_Import!$A$1:$AZ$1000,79,MATCH($G$2,OpenPO_Import!$A$1:$AZ$1,0)),""))</f>
        <v/>
      </c>
      <c r="I81" s="15">
        <f>IF(F81="","",IF(H81="",0,F81*H81))</f>
        <v/>
      </c>
      <c r="J81">
        <f>IF(B81="","",IFERROR(VLOOKUP(B81,Impact_List!$A$6:$B$2000,2,FALSE),"Unassigned"))</f>
        <v/>
      </c>
      <c r="K81" t="inlineStr"/>
    </row>
    <row r="82">
      <c r="A82">
        <f>IF($A$2="","",IFERROR(INDEX(OpenPO_Import!$A$1:$AZ$1000,80,MATCH($A$2,OpenPO_Import!$A$1:$AZ$1,0)),""))</f>
        <v/>
      </c>
      <c r="B82">
        <f>IF($B$2="","",IFERROR(INDEX(OpenPO_Import!$A$1:$AZ$1000,80,MATCH($B$2,OpenPO_Import!$A$1:$AZ$1,0)),""))</f>
        <v/>
      </c>
      <c r="C82">
        <f>IF($C$2="","",IFERROR(INDEX(OpenPO_Import!$A$1:$AZ$1000,80,MATCH($C$2,OpenPO_Import!$A$1:$AZ$1,0)),""))</f>
        <v/>
      </c>
      <c r="D82">
        <f>IF($D$2="","",IFERROR(INDEX(OpenPO_Import!$A$1:$AZ$1000,80,MATCH($D$2,OpenPO_Import!$A$1:$AZ$1,0)),""))</f>
        <v/>
      </c>
      <c r="E82" s="15">
        <f>IF($E$2="","",IFERROR(INDEX(OpenPO_Import!$A$1:$AZ$1000,80,MATCH($E$2,OpenPO_Import!$A$1:$AZ$1,0)),""))</f>
        <v/>
      </c>
      <c r="F82" s="15">
        <f>IF(OR(D82="",E82=""),"",D82*E82)</f>
        <v/>
      </c>
      <c r="G82" s="15">
        <f>IF($F$2="","",IFERROR(INDEX(OpenPO_Import!$A$1:$AZ$1000,80,MATCH($F$2,OpenPO_Import!$A$1:$AZ$1,0)),""))</f>
        <v/>
      </c>
      <c r="H82" s="16">
        <f>IF($G$2="","",IFERROR(INDEX(OpenPO_Import!$A$1:$AZ$1000,80,MATCH($G$2,OpenPO_Import!$A$1:$AZ$1,0)),""))</f>
        <v/>
      </c>
      <c r="I82" s="15">
        <f>IF(F82="","",IF(H82="",0,F82*H82))</f>
        <v/>
      </c>
      <c r="J82">
        <f>IF(B82="","",IFERROR(VLOOKUP(B82,Impact_List!$A$6:$B$2000,2,FALSE),"Unassigned"))</f>
        <v/>
      </c>
      <c r="K82" t="inlineStr"/>
    </row>
    <row r="83">
      <c r="A83">
        <f>IF($A$2="","",IFERROR(INDEX(OpenPO_Import!$A$1:$AZ$1000,81,MATCH($A$2,OpenPO_Import!$A$1:$AZ$1,0)),""))</f>
        <v/>
      </c>
      <c r="B83">
        <f>IF($B$2="","",IFERROR(INDEX(OpenPO_Import!$A$1:$AZ$1000,81,MATCH($B$2,OpenPO_Import!$A$1:$AZ$1,0)),""))</f>
        <v/>
      </c>
      <c r="C83">
        <f>IF($C$2="","",IFERROR(INDEX(OpenPO_Import!$A$1:$AZ$1000,81,MATCH($C$2,OpenPO_Import!$A$1:$AZ$1,0)),""))</f>
        <v/>
      </c>
      <c r="D83">
        <f>IF($D$2="","",IFERROR(INDEX(OpenPO_Import!$A$1:$AZ$1000,81,MATCH($D$2,OpenPO_Import!$A$1:$AZ$1,0)),""))</f>
        <v/>
      </c>
      <c r="E83" s="15">
        <f>IF($E$2="","",IFERROR(INDEX(OpenPO_Import!$A$1:$AZ$1000,81,MATCH($E$2,OpenPO_Import!$A$1:$AZ$1,0)),""))</f>
        <v/>
      </c>
      <c r="F83" s="15">
        <f>IF(OR(D83="",E83=""),"",D83*E83)</f>
        <v/>
      </c>
      <c r="G83" s="15">
        <f>IF($F$2="","",IFERROR(INDEX(OpenPO_Import!$A$1:$AZ$1000,81,MATCH($F$2,OpenPO_Import!$A$1:$AZ$1,0)),""))</f>
        <v/>
      </c>
      <c r="H83" s="16">
        <f>IF($G$2="","",IFERROR(INDEX(OpenPO_Import!$A$1:$AZ$1000,81,MATCH($G$2,OpenPO_Import!$A$1:$AZ$1,0)),""))</f>
        <v/>
      </c>
      <c r="I83" s="15">
        <f>IF(F83="","",IF(H83="",0,F83*H83))</f>
        <v/>
      </c>
      <c r="J83">
        <f>IF(B83="","",IFERROR(VLOOKUP(B83,Impact_List!$A$6:$B$2000,2,FALSE),"Unassigned"))</f>
        <v/>
      </c>
      <c r="K83" t="inlineStr"/>
    </row>
    <row r="84">
      <c r="A84">
        <f>IF($A$2="","",IFERROR(INDEX(OpenPO_Import!$A$1:$AZ$1000,82,MATCH($A$2,OpenPO_Import!$A$1:$AZ$1,0)),""))</f>
        <v/>
      </c>
      <c r="B84">
        <f>IF($B$2="","",IFERROR(INDEX(OpenPO_Import!$A$1:$AZ$1000,82,MATCH($B$2,OpenPO_Import!$A$1:$AZ$1,0)),""))</f>
        <v/>
      </c>
      <c r="C84">
        <f>IF($C$2="","",IFERROR(INDEX(OpenPO_Import!$A$1:$AZ$1000,82,MATCH($C$2,OpenPO_Import!$A$1:$AZ$1,0)),""))</f>
        <v/>
      </c>
      <c r="D84">
        <f>IF($D$2="","",IFERROR(INDEX(OpenPO_Import!$A$1:$AZ$1000,82,MATCH($D$2,OpenPO_Import!$A$1:$AZ$1,0)),""))</f>
        <v/>
      </c>
      <c r="E84" s="15">
        <f>IF($E$2="","",IFERROR(INDEX(OpenPO_Import!$A$1:$AZ$1000,82,MATCH($E$2,OpenPO_Import!$A$1:$AZ$1,0)),""))</f>
        <v/>
      </c>
      <c r="F84" s="15">
        <f>IF(OR(D84="",E84=""),"",D84*E84)</f>
        <v/>
      </c>
      <c r="G84" s="15">
        <f>IF($F$2="","",IFERROR(INDEX(OpenPO_Import!$A$1:$AZ$1000,82,MATCH($F$2,OpenPO_Import!$A$1:$AZ$1,0)),""))</f>
        <v/>
      </c>
      <c r="H84" s="16">
        <f>IF($G$2="","",IFERROR(INDEX(OpenPO_Import!$A$1:$AZ$1000,82,MATCH($G$2,OpenPO_Import!$A$1:$AZ$1,0)),""))</f>
        <v/>
      </c>
      <c r="I84" s="15">
        <f>IF(F84="","",IF(H84="",0,F84*H84))</f>
        <v/>
      </c>
      <c r="J84">
        <f>IF(B84="","",IFERROR(VLOOKUP(B84,Impact_List!$A$6:$B$2000,2,FALSE),"Unassigned"))</f>
        <v/>
      </c>
      <c r="K84" t="inlineStr"/>
    </row>
    <row r="85">
      <c r="A85">
        <f>IF($A$2="","",IFERROR(INDEX(OpenPO_Import!$A$1:$AZ$1000,83,MATCH($A$2,OpenPO_Import!$A$1:$AZ$1,0)),""))</f>
        <v/>
      </c>
      <c r="B85">
        <f>IF($B$2="","",IFERROR(INDEX(OpenPO_Import!$A$1:$AZ$1000,83,MATCH($B$2,OpenPO_Import!$A$1:$AZ$1,0)),""))</f>
        <v/>
      </c>
      <c r="C85">
        <f>IF($C$2="","",IFERROR(INDEX(OpenPO_Import!$A$1:$AZ$1000,83,MATCH($C$2,OpenPO_Import!$A$1:$AZ$1,0)),""))</f>
        <v/>
      </c>
      <c r="D85">
        <f>IF($D$2="","",IFERROR(INDEX(OpenPO_Import!$A$1:$AZ$1000,83,MATCH($D$2,OpenPO_Import!$A$1:$AZ$1,0)),""))</f>
        <v/>
      </c>
      <c r="E85" s="15">
        <f>IF($E$2="","",IFERROR(INDEX(OpenPO_Import!$A$1:$AZ$1000,83,MATCH($E$2,OpenPO_Import!$A$1:$AZ$1,0)),""))</f>
        <v/>
      </c>
      <c r="F85" s="15">
        <f>IF(OR(D85="",E85=""),"",D85*E85)</f>
        <v/>
      </c>
      <c r="G85" s="15">
        <f>IF($F$2="","",IFERROR(INDEX(OpenPO_Import!$A$1:$AZ$1000,83,MATCH($F$2,OpenPO_Import!$A$1:$AZ$1,0)),""))</f>
        <v/>
      </c>
      <c r="H85" s="16">
        <f>IF($G$2="","",IFERROR(INDEX(OpenPO_Import!$A$1:$AZ$1000,83,MATCH($G$2,OpenPO_Import!$A$1:$AZ$1,0)),""))</f>
        <v/>
      </c>
      <c r="I85" s="15">
        <f>IF(F85="","",IF(H85="",0,F85*H85))</f>
        <v/>
      </c>
      <c r="J85">
        <f>IF(B85="","",IFERROR(VLOOKUP(B85,Impact_List!$A$6:$B$2000,2,FALSE),"Unassigned"))</f>
        <v/>
      </c>
      <c r="K85" t="inlineStr"/>
    </row>
    <row r="86">
      <c r="A86">
        <f>IF($A$2="","",IFERROR(INDEX(OpenPO_Import!$A$1:$AZ$1000,84,MATCH($A$2,OpenPO_Import!$A$1:$AZ$1,0)),""))</f>
        <v/>
      </c>
      <c r="B86">
        <f>IF($B$2="","",IFERROR(INDEX(OpenPO_Import!$A$1:$AZ$1000,84,MATCH($B$2,OpenPO_Import!$A$1:$AZ$1,0)),""))</f>
        <v/>
      </c>
      <c r="C86">
        <f>IF($C$2="","",IFERROR(INDEX(OpenPO_Import!$A$1:$AZ$1000,84,MATCH($C$2,OpenPO_Import!$A$1:$AZ$1,0)),""))</f>
        <v/>
      </c>
      <c r="D86">
        <f>IF($D$2="","",IFERROR(INDEX(OpenPO_Import!$A$1:$AZ$1000,84,MATCH($D$2,OpenPO_Import!$A$1:$AZ$1,0)),""))</f>
        <v/>
      </c>
      <c r="E86" s="15">
        <f>IF($E$2="","",IFERROR(INDEX(OpenPO_Import!$A$1:$AZ$1000,84,MATCH($E$2,OpenPO_Import!$A$1:$AZ$1,0)),""))</f>
        <v/>
      </c>
      <c r="F86" s="15">
        <f>IF(OR(D86="",E86=""),"",D86*E86)</f>
        <v/>
      </c>
      <c r="G86" s="15">
        <f>IF($F$2="","",IFERROR(INDEX(OpenPO_Import!$A$1:$AZ$1000,84,MATCH($F$2,OpenPO_Import!$A$1:$AZ$1,0)),""))</f>
        <v/>
      </c>
      <c r="H86" s="16">
        <f>IF($G$2="","",IFERROR(INDEX(OpenPO_Import!$A$1:$AZ$1000,84,MATCH($G$2,OpenPO_Import!$A$1:$AZ$1,0)),""))</f>
        <v/>
      </c>
      <c r="I86" s="15">
        <f>IF(F86="","",IF(H86="",0,F86*H86))</f>
        <v/>
      </c>
      <c r="J86">
        <f>IF(B86="","",IFERROR(VLOOKUP(B86,Impact_List!$A$6:$B$2000,2,FALSE),"Unassigned"))</f>
        <v/>
      </c>
      <c r="K86" t="inlineStr"/>
    </row>
    <row r="87">
      <c r="A87">
        <f>IF($A$2="","",IFERROR(INDEX(OpenPO_Import!$A$1:$AZ$1000,85,MATCH($A$2,OpenPO_Import!$A$1:$AZ$1,0)),""))</f>
        <v/>
      </c>
      <c r="B87">
        <f>IF($B$2="","",IFERROR(INDEX(OpenPO_Import!$A$1:$AZ$1000,85,MATCH($B$2,OpenPO_Import!$A$1:$AZ$1,0)),""))</f>
        <v/>
      </c>
      <c r="C87">
        <f>IF($C$2="","",IFERROR(INDEX(OpenPO_Import!$A$1:$AZ$1000,85,MATCH($C$2,OpenPO_Import!$A$1:$AZ$1,0)),""))</f>
        <v/>
      </c>
      <c r="D87">
        <f>IF($D$2="","",IFERROR(INDEX(OpenPO_Import!$A$1:$AZ$1000,85,MATCH($D$2,OpenPO_Import!$A$1:$AZ$1,0)),""))</f>
        <v/>
      </c>
      <c r="E87" s="15">
        <f>IF($E$2="","",IFERROR(INDEX(OpenPO_Import!$A$1:$AZ$1000,85,MATCH($E$2,OpenPO_Import!$A$1:$AZ$1,0)),""))</f>
        <v/>
      </c>
      <c r="F87" s="15">
        <f>IF(OR(D87="",E87=""),"",D87*E87)</f>
        <v/>
      </c>
      <c r="G87" s="15">
        <f>IF($F$2="","",IFERROR(INDEX(OpenPO_Import!$A$1:$AZ$1000,85,MATCH($F$2,OpenPO_Import!$A$1:$AZ$1,0)),""))</f>
        <v/>
      </c>
      <c r="H87" s="16">
        <f>IF($G$2="","",IFERROR(INDEX(OpenPO_Import!$A$1:$AZ$1000,85,MATCH($G$2,OpenPO_Import!$A$1:$AZ$1,0)),""))</f>
        <v/>
      </c>
      <c r="I87" s="15">
        <f>IF(F87="","",IF(H87="",0,F87*H87))</f>
        <v/>
      </c>
      <c r="J87">
        <f>IF(B87="","",IFERROR(VLOOKUP(B87,Impact_List!$A$6:$B$2000,2,FALSE),"Unassigned"))</f>
        <v/>
      </c>
      <c r="K87" t="inlineStr"/>
    </row>
    <row r="88">
      <c r="A88">
        <f>IF($A$2="","",IFERROR(INDEX(OpenPO_Import!$A$1:$AZ$1000,86,MATCH($A$2,OpenPO_Import!$A$1:$AZ$1,0)),""))</f>
        <v/>
      </c>
      <c r="B88">
        <f>IF($B$2="","",IFERROR(INDEX(OpenPO_Import!$A$1:$AZ$1000,86,MATCH($B$2,OpenPO_Import!$A$1:$AZ$1,0)),""))</f>
        <v/>
      </c>
      <c r="C88">
        <f>IF($C$2="","",IFERROR(INDEX(OpenPO_Import!$A$1:$AZ$1000,86,MATCH($C$2,OpenPO_Import!$A$1:$AZ$1,0)),""))</f>
        <v/>
      </c>
      <c r="D88">
        <f>IF($D$2="","",IFERROR(INDEX(OpenPO_Import!$A$1:$AZ$1000,86,MATCH($D$2,OpenPO_Import!$A$1:$AZ$1,0)),""))</f>
        <v/>
      </c>
      <c r="E88" s="15">
        <f>IF($E$2="","",IFERROR(INDEX(OpenPO_Import!$A$1:$AZ$1000,86,MATCH($E$2,OpenPO_Import!$A$1:$AZ$1,0)),""))</f>
        <v/>
      </c>
      <c r="F88" s="15">
        <f>IF(OR(D88="",E88=""),"",D88*E88)</f>
        <v/>
      </c>
      <c r="G88" s="15">
        <f>IF($F$2="","",IFERROR(INDEX(OpenPO_Import!$A$1:$AZ$1000,86,MATCH($F$2,OpenPO_Import!$A$1:$AZ$1,0)),""))</f>
        <v/>
      </c>
      <c r="H88" s="16">
        <f>IF($G$2="","",IFERROR(INDEX(OpenPO_Import!$A$1:$AZ$1000,86,MATCH($G$2,OpenPO_Import!$A$1:$AZ$1,0)),""))</f>
        <v/>
      </c>
      <c r="I88" s="15">
        <f>IF(F88="","",IF(H88="",0,F88*H88))</f>
        <v/>
      </c>
      <c r="J88">
        <f>IF(B88="","",IFERROR(VLOOKUP(B88,Impact_List!$A$6:$B$2000,2,FALSE),"Unassigned"))</f>
        <v/>
      </c>
      <c r="K88" t="inlineStr"/>
    </row>
    <row r="89">
      <c r="A89">
        <f>IF($A$2="","",IFERROR(INDEX(OpenPO_Import!$A$1:$AZ$1000,87,MATCH($A$2,OpenPO_Import!$A$1:$AZ$1,0)),""))</f>
        <v/>
      </c>
      <c r="B89">
        <f>IF($B$2="","",IFERROR(INDEX(OpenPO_Import!$A$1:$AZ$1000,87,MATCH($B$2,OpenPO_Import!$A$1:$AZ$1,0)),""))</f>
        <v/>
      </c>
      <c r="C89">
        <f>IF($C$2="","",IFERROR(INDEX(OpenPO_Import!$A$1:$AZ$1000,87,MATCH($C$2,OpenPO_Import!$A$1:$AZ$1,0)),""))</f>
        <v/>
      </c>
      <c r="D89">
        <f>IF($D$2="","",IFERROR(INDEX(OpenPO_Import!$A$1:$AZ$1000,87,MATCH($D$2,OpenPO_Import!$A$1:$AZ$1,0)),""))</f>
        <v/>
      </c>
      <c r="E89" s="15">
        <f>IF($E$2="","",IFERROR(INDEX(OpenPO_Import!$A$1:$AZ$1000,87,MATCH($E$2,OpenPO_Import!$A$1:$AZ$1,0)),""))</f>
        <v/>
      </c>
      <c r="F89" s="15">
        <f>IF(OR(D89="",E89=""),"",D89*E89)</f>
        <v/>
      </c>
      <c r="G89" s="15">
        <f>IF($F$2="","",IFERROR(INDEX(OpenPO_Import!$A$1:$AZ$1000,87,MATCH($F$2,OpenPO_Import!$A$1:$AZ$1,0)),""))</f>
        <v/>
      </c>
      <c r="H89" s="16">
        <f>IF($G$2="","",IFERROR(INDEX(OpenPO_Import!$A$1:$AZ$1000,87,MATCH($G$2,OpenPO_Import!$A$1:$AZ$1,0)),""))</f>
        <v/>
      </c>
      <c r="I89" s="15">
        <f>IF(F89="","",IF(H89="",0,F89*H89))</f>
        <v/>
      </c>
      <c r="J89">
        <f>IF(B89="","",IFERROR(VLOOKUP(B89,Impact_List!$A$6:$B$2000,2,FALSE),"Unassigned"))</f>
        <v/>
      </c>
      <c r="K89" t="inlineStr"/>
    </row>
    <row r="90">
      <c r="A90">
        <f>IF($A$2="","",IFERROR(INDEX(OpenPO_Import!$A$1:$AZ$1000,88,MATCH($A$2,OpenPO_Import!$A$1:$AZ$1,0)),""))</f>
        <v/>
      </c>
      <c r="B90">
        <f>IF($B$2="","",IFERROR(INDEX(OpenPO_Import!$A$1:$AZ$1000,88,MATCH($B$2,OpenPO_Import!$A$1:$AZ$1,0)),""))</f>
        <v/>
      </c>
      <c r="C90">
        <f>IF($C$2="","",IFERROR(INDEX(OpenPO_Import!$A$1:$AZ$1000,88,MATCH($C$2,OpenPO_Import!$A$1:$AZ$1,0)),""))</f>
        <v/>
      </c>
      <c r="D90">
        <f>IF($D$2="","",IFERROR(INDEX(OpenPO_Import!$A$1:$AZ$1000,88,MATCH($D$2,OpenPO_Import!$A$1:$AZ$1,0)),""))</f>
        <v/>
      </c>
      <c r="E90" s="15">
        <f>IF($E$2="","",IFERROR(INDEX(OpenPO_Import!$A$1:$AZ$1000,88,MATCH($E$2,OpenPO_Import!$A$1:$AZ$1,0)),""))</f>
        <v/>
      </c>
      <c r="F90" s="15">
        <f>IF(OR(D90="",E90=""),"",D90*E90)</f>
        <v/>
      </c>
      <c r="G90" s="15">
        <f>IF($F$2="","",IFERROR(INDEX(OpenPO_Import!$A$1:$AZ$1000,88,MATCH($F$2,OpenPO_Import!$A$1:$AZ$1,0)),""))</f>
        <v/>
      </c>
      <c r="H90" s="16">
        <f>IF($G$2="","",IFERROR(INDEX(OpenPO_Import!$A$1:$AZ$1000,88,MATCH($G$2,OpenPO_Import!$A$1:$AZ$1,0)),""))</f>
        <v/>
      </c>
      <c r="I90" s="15">
        <f>IF(F90="","",IF(H90="",0,F90*H90))</f>
        <v/>
      </c>
      <c r="J90">
        <f>IF(B90="","",IFERROR(VLOOKUP(B90,Impact_List!$A$6:$B$2000,2,FALSE),"Unassigned"))</f>
        <v/>
      </c>
      <c r="K90" t="inlineStr"/>
    </row>
    <row r="91">
      <c r="A91">
        <f>IF($A$2="","",IFERROR(INDEX(OpenPO_Import!$A$1:$AZ$1000,89,MATCH($A$2,OpenPO_Import!$A$1:$AZ$1,0)),""))</f>
        <v/>
      </c>
      <c r="B91">
        <f>IF($B$2="","",IFERROR(INDEX(OpenPO_Import!$A$1:$AZ$1000,89,MATCH($B$2,OpenPO_Import!$A$1:$AZ$1,0)),""))</f>
        <v/>
      </c>
      <c r="C91">
        <f>IF($C$2="","",IFERROR(INDEX(OpenPO_Import!$A$1:$AZ$1000,89,MATCH($C$2,OpenPO_Import!$A$1:$AZ$1,0)),""))</f>
        <v/>
      </c>
      <c r="D91">
        <f>IF($D$2="","",IFERROR(INDEX(OpenPO_Import!$A$1:$AZ$1000,89,MATCH($D$2,OpenPO_Import!$A$1:$AZ$1,0)),""))</f>
        <v/>
      </c>
      <c r="E91" s="15">
        <f>IF($E$2="","",IFERROR(INDEX(OpenPO_Import!$A$1:$AZ$1000,89,MATCH($E$2,OpenPO_Import!$A$1:$AZ$1,0)),""))</f>
        <v/>
      </c>
      <c r="F91" s="15">
        <f>IF(OR(D91="",E91=""),"",D91*E91)</f>
        <v/>
      </c>
      <c r="G91" s="15">
        <f>IF($F$2="","",IFERROR(INDEX(OpenPO_Import!$A$1:$AZ$1000,89,MATCH($F$2,OpenPO_Import!$A$1:$AZ$1,0)),""))</f>
        <v/>
      </c>
      <c r="H91" s="16">
        <f>IF($G$2="","",IFERROR(INDEX(OpenPO_Import!$A$1:$AZ$1000,89,MATCH($G$2,OpenPO_Import!$A$1:$AZ$1,0)),""))</f>
        <v/>
      </c>
      <c r="I91" s="15">
        <f>IF(F91="","",IF(H91="",0,F91*H91))</f>
        <v/>
      </c>
      <c r="J91">
        <f>IF(B91="","",IFERROR(VLOOKUP(B91,Impact_List!$A$6:$B$2000,2,FALSE),"Unassigned"))</f>
        <v/>
      </c>
      <c r="K91" t="inlineStr"/>
    </row>
    <row r="92">
      <c r="A92">
        <f>IF($A$2="","",IFERROR(INDEX(OpenPO_Import!$A$1:$AZ$1000,90,MATCH($A$2,OpenPO_Import!$A$1:$AZ$1,0)),""))</f>
        <v/>
      </c>
      <c r="B92">
        <f>IF($B$2="","",IFERROR(INDEX(OpenPO_Import!$A$1:$AZ$1000,90,MATCH($B$2,OpenPO_Import!$A$1:$AZ$1,0)),""))</f>
        <v/>
      </c>
      <c r="C92">
        <f>IF($C$2="","",IFERROR(INDEX(OpenPO_Import!$A$1:$AZ$1000,90,MATCH($C$2,OpenPO_Import!$A$1:$AZ$1,0)),""))</f>
        <v/>
      </c>
      <c r="D92">
        <f>IF($D$2="","",IFERROR(INDEX(OpenPO_Import!$A$1:$AZ$1000,90,MATCH($D$2,OpenPO_Import!$A$1:$AZ$1,0)),""))</f>
        <v/>
      </c>
      <c r="E92" s="15">
        <f>IF($E$2="","",IFERROR(INDEX(OpenPO_Import!$A$1:$AZ$1000,90,MATCH($E$2,OpenPO_Import!$A$1:$AZ$1,0)),""))</f>
        <v/>
      </c>
      <c r="F92" s="15">
        <f>IF(OR(D92="",E92=""),"",D92*E92)</f>
        <v/>
      </c>
      <c r="G92" s="15">
        <f>IF($F$2="","",IFERROR(INDEX(OpenPO_Import!$A$1:$AZ$1000,90,MATCH($F$2,OpenPO_Import!$A$1:$AZ$1,0)),""))</f>
        <v/>
      </c>
      <c r="H92" s="16">
        <f>IF($G$2="","",IFERROR(INDEX(OpenPO_Import!$A$1:$AZ$1000,90,MATCH($G$2,OpenPO_Import!$A$1:$AZ$1,0)),""))</f>
        <v/>
      </c>
      <c r="I92" s="15">
        <f>IF(F92="","",IF(H92="",0,F92*H92))</f>
        <v/>
      </c>
      <c r="J92">
        <f>IF(B92="","",IFERROR(VLOOKUP(B92,Impact_List!$A$6:$B$2000,2,FALSE),"Unassigned"))</f>
        <v/>
      </c>
      <c r="K92" t="inlineStr"/>
    </row>
    <row r="93">
      <c r="A93">
        <f>IF($A$2="","",IFERROR(INDEX(OpenPO_Import!$A$1:$AZ$1000,91,MATCH($A$2,OpenPO_Import!$A$1:$AZ$1,0)),""))</f>
        <v/>
      </c>
      <c r="B93">
        <f>IF($B$2="","",IFERROR(INDEX(OpenPO_Import!$A$1:$AZ$1000,91,MATCH($B$2,OpenPO_Import!$A$1:$AZ$1,0)),""))</f>
        <v/>
      </c>
      <c r="C93">
        <f>IF($C$2="","",IFERROR(INDEX(OpenPO_Import!$A$1:$AZ$1000,91,MATCH($C$2,OpenPO_Import!$A$1:$AZ$1,0)),""))</f>
        <v/>
      </c>
      <c r="D93">
        <f>IF($D$2="","",IFERROR(INDEX(OpenPO_Import!$A$1:$AZ$1000,91,MATCH($D$2,OpenPO_Import!$A$1:$AZ$1,0)),""))</f>
        <v/>
      </c>
      <c r="E93" s="15">
        <f>IF($E$2="","",IFERROR(INDEX(OpenPO_Import!$A$1:$AZ$1000,91,MATCH($E$2,OpenPO_Import!$A$1:$AZ$1,0)),""))</f>
        <v/>
      </c>
      <c r="F93" s="15">
        <f>IF(OR(D93="",E93=""),"",D93*E93)</f>
        <v/>
      </c>
      <c r="G93" s="15">
        <f>IF($F$2="","",IFERROR(INDEX(OpenPO_Import!$A$1:$AZ$1000,91,MATCH($F$2,OpenPO_Import!$A$1:$AZ$1,0)),""))</f>
        <v/>
      </c>
      <c r="H93" s="16">
        <f>IF($G$2="","",IFERROR(INDEX(OpenPO_Import!$A$1:$AZ$1000,91,MATCH($G$2,OpenPO_Import!$A$1:$AZ$1,0)),""))</f>
        <v/>
      </c>
      <c r="I93" s="15">
        <f>IF(F93="","",IF(H93="",0,F93*H93))</f>
        <v/>
      </c>
      <c r="J93">
        <f>IF(B93="","",IFERROR(VLOOKUP(B93,Impact_List!$A$6:$B$2000,2,FALSE),"Unassigned"))</f>
        <v/>
      </c>
      <c r="K93" t="inlineStr"/>
    </row>
    <row r="94">
      <c r="A94">
        <f>IF($A$2="","",IFERROR(INDEX(OpenPO_Import!$A$1:$AZ$1000,92,MATCH($A$2,OpenPO_Import!$A$1:$AZ$1,0)),""))</f>
        <v/>
      </c>
      <c r="B94">
        <f>IF($B$2="","",IFERROR(INDEX(OpenPO_Import!$A$1:$AZ$1000,92,MATCH($B$2,OpenPO_Import!$A$1:$AZ$1,0)),""))</f>
        <v/>
      </c>
      <c r="C94">
        <f>IF($C$2="","",IFERROR(INDEX(OpenPO_Import!$A$1:$AZ$1000,92,MATCH($C$2,OpenPO_Import!$A$1:$AZ$1,0)),""))</f>
        <v/>
      </c>
      <c r="D94">
        <f>IF($D$2="","",IFERROR(INDEX(OpenPO_Import!$A$1:$AZ$1000,92,MATCH($D$2,OpenPO_Import!$A$1:$AZ$1,0)),""))</f>
        <v/>
      </c>
      <c r="E94" s="15">
        <f>IF($E$2="","",IFERROR(INDEX(OpenPO_Import!$A$1:$AZ$1000,92,MATCH($E$2,OpenPO_Import!$A$1:$AZ$1,0)),""))</f>
        <v/>
      </c>
      <c r="F94" s="15">
        <f>IF(OR(D94="",E94=""),"",D94*E94)</f>
        <v/>
      </c>
      <c r="G94" s="15">
        <f>IF($F$2="","",IFERROR(INDEX(OpenPO_Import!$A$1:$AZ$1000,92,MATCH($F$2,OpenPO_Import!$A$1:$AZ$1,0)),""))</f>
        <v/>
      </c>
      <c r="H94" s="16">
        <f>IF($G$2="","",IFERROR(INDEX(OpenPO_Import!$A$1:$AZ$1000,92,MATCH($G$2,OpenPO_Import!$A$1:$AZ$1,0)),""))</f>
        <v/>
      </c>
      <c r="I94" s="15">
        <f>IF(F94="","",IF(H94="",0,F94*H94))</f>
        <v/>
      </c>
      <c r="J94">
        <f>IF(B94="","",IFERROR(VLOOKUP(B94,Impact_List!$A$6:$B$2000,2,FALSE),"Unassigned"))</f>
        <v/>
      </c>
      <c r="K94" t="inlineStr"/>
    </row>
    <row r="95">
      <c r="A95">
        <f>IF($A$2="","",IFERROR(INDEX(OpenPO_Import!$A$1:$AZ$1000,93,MATCH($A$2,OpenPO_Import!$A$1:$AZ$1,0)),""))</f>
        <v/>
      </c>
      <c r="B95">
        <f>IF($B$2="","",IFERROR(INDEX(OpenPO_Import!$A$1:$AZ$1000,93,MATCH($B$2,OpenPO_Import!$A$1:$AZ$1,0)),""))</f>
        <v/>
      </c>
      <c r="C95">
        <f>IF($C$2="","",IFERROR(INDEX(OpenPO_Import!$A$1:$AZ$1000,93,MATCH($C$2,OpenPO_Import!$A$1:$AZ$1,0)),""))</f>
        <v/>
      </c>
      <c r="D95">
        <f>IF($D$2="","",IFERROR(INDEX(OpenPO_Import!$A$1:$AZ$1000,93,MATCH($D$2,OpenPO_Import!$A$1:$AZ$1,0)),""))</f>
        <v/>
      </c>
      <c r="E95" s="15">
        <f>IF($E$2="","",IFERROR(INDEX(OpenPO_Import!$A$1:$AZ$1000,93,MATCH($E$2,OpenPO_Import!$A$1:$AZ$1,0)),""))</f>
        <v/>
      </c>
      <c r="F95" s="15">
        <f>IF(OR(D95="",E95=""),"",D95*E95)</f>
        <v/>
      </c>
      <c r="G95" s="15">
        <f>IF($F$2="","",IFERROR(INDEX(OpenPO_Import!$A$1:$AZ$1000,93,MATCH($F$2,OpenPO_Import!$A$1:$AZ$1,0)),""))</f>
        <v/>
      </c>
      <c r="H95" s="16">
        <f>IF($G$2="","",IFERROR(INDEX(OpenPO_Import!$A$1:$AZ$1000,93,MATCH($G$2,OpenPO_Import!$A$1:$AZ$1,0)),""))</f>
        <v/>
      </c>
      <c r="I95" s="15">
        <f>IF(F95="","",IF(H95="",0,F95*H95))</f>
        <v/>
      </c>
      <c r="J95">
        <f>IF(B95="","",IFERROR(VLOOKUP(B95,Impact_List!$A$6:$B$2000,2,FALSE),"Unassigned"))</f>
        <v/>
      </c>
      <c r="K95" t="inlineStr"/>
    </row>
    <row r="96">
      <c r="A96">
        <f>IF($A$2="","",IFERROR(INDEX(OpenPO_Import!$A$1:$AZ$1000,94,MATCH($A$2,OpenPO_Import!$A$1:$AZ$1,0)),""))</f>
        <v/>
      </c>
      <c r="B96">
        <f>IF($B$2="","",IFERROR(INDEX(OpenPO_Import!$A$1:$AZ$1000,94,MATCH($B$2,OpenPO_Import!$A$1:$AZ$1,0)),""))</f>
        <v/>
      </c>
      <c r="C96">
        <f>IF($C$2="","",IFERROR(INDEX(OpenPO_Import!$A$1:$AZ$1000,94,MATCH($C$2,OpenPO_Import!$A$1:$AZ$1,0)),""))</f>
        <v/>
      </c>
      <c r="D96">
        <f>IF($D$2="","",IFERROR(INDEX(OpenPO_Import!$A$1:$AZ$1000,94,MATCH($D$2,OpenPO_Import!$A$1:$AZ$1,0)),""))</f>
        <v/>
      </c>
      <c r="E96" s="15">
        <f>IF($E$2="","",IFERROR(INDEX(OpenPO_Import!$A$1:$AZ$1000,94,MATCH($E$2,OpenPO_Import!$A$1:$AZ$1,0)),""))</f>
        <v/>
      </c>
      <c r="F96" s="15">
        <f>IF(OR(D96="",E96=""),"",D96*E96)</f>
        <v/>
      </c>
      <c r="G96" s="15">
        <f>IF($F$2="","",IFERROR(INDEX(OpenPO_Import!$A$1:$AZ$1000,94,MATCH($F$2,OpenPO_Import!$A$1:$AZ$1,0)),""))</f>
        <v/>
      </c>
      <c r="H96" s="16">
        <f>IF($G$2="","",IFERROR(INDEX(OpenPO_Import!$A$1:$AZ$1000,94,MATCH($G$2,OpenPO_Import!$A$1:$AZ$1,0)),""))</f>
        <v/>
      </c>
      <c r="I96" s="15">
        <f>IF(F96="","",IF(H96="",0,F96*H96))</f>
        <v/>
      </c>
      <c r="J96">
        <f>IF(B96="","",IFERROR(VLOOKUP(B96,Impact_List!$A$6:$B$2000,2,FALSE),"Unassigned"))</f>
        <v/>
      </c>
      <c r="K96" t="inlineStr"/>
    </row>
    <row r="97">
      <c r="A97">
        <f>IF($A$2="","",IFERROR(INDEX(OpenPO_Import!$A$1:$AZ$1000,95,MATCH($A$2,OpenPO_Import!$A$1:$AZ$1,0)),""))</f>
        <v/>
      </c>
      <c r="B97">
        <f>IF($B$2="","",IFERROR(INDEX(OpenPO_Import!$A$1:$AZ$1000,95,MATCH($B$2,OpenPO_Import!$A$1:$AZ$1,0)),""))</f>
        <v/>
      </c>
      <c r="C97">
        <f>IF($C$2="","",IFERROR(INDEX(OpenPO_Import!$A$1:$AZ$1000,95,MATCH($C$2,OpenPO_Import!$A$1:$AZ$1,0)),""))</f>
        <v/>
      </c>
      <c r="D97">
        <f>IF($D$2="","",IFERROR(INDEX(OpenPO_Import!$A$1:$AZ$1000,95,MATCH($D$2,OpenPO_Import!$A$1:$AZ$1,0)),""))</f>
        <v/>
      </c>
      <c r="E97" s="15">
        <f>IF($E$2="","",IFERROR(INDEX(OpenPO_Import!$A$1:$AZ$1000,95,MATCH($E$2,OpenPO_Import!$A$1:$AZ$1,0)),""))</f>
        <v/>
      </c>
      <c r="F97" s="15">
        <f>IF(OR(D97="",E97=""),"",D97*E97)</f>
        <v/>
      </c>
      <c r="G97" s="15">
        <f>IF($F$2="","",IFERROR(INDEX(OpenPO_Import!$A$1:$AZ$1000,95,MATCH($F$2,OpenPO_Import!$A$1:$AZ$1,0)),""))</f>
        <v/>
      </c>
      <c r="H97" s="16">
        <f>IF($G$2="","",IFERROR(INDEX(OpenPO_Import!$A$1:$AZ$1000,95,MATCH($G$2,OpenPO_Import!$A$1:$AZ$1,0)),""))</f>
        <v/>
      </c>
      <c r="I97" s="15">
        <f>IF(F97="","",IF(H97="",0,F97*H97))</f>
        <v/>
      </c>
      <c r="J97">
        <f>IF(B97="","",IFERROR(VLOOKUP(B97,Impact_List!$A$6:$B$2000,2,FALSE),"Unassigned"))</f>
        <v/>
      </c>
      <c r="K97" t="inlineStr"/>
    </row>
    <row r="98">
      <c r="A98">
        <f>IF($A$2="","",IFERROR(INDEX(OpenPO_Import!$A$1:$AZ$1000,96,MATCH($A$2,OpenPO_Import!$A$1:$AZ$1,0)),""))</f>
        <v/>
      </c>
      <c r="B98">
        <f>IF($B$2="","",IFERROR(INDEX(OpenPO_Import!$A$1:$AZ$1000,96,MATCH($B$2,OpenPO_Import!$A$1:$AZ$1,0)),""))</f>
        <v/>
      </c>
      <c r="C98">
        <f>IF($C$2="","",IFERROR(INDEX(OpenPO_Import!$A$1:$AZ$1000,96,MATCH($C$2,OpenPO_Import!$A$1:$AZ$1,0)),""))</f>
        <v/>
      </c>
      <c r="D98">
        <f>IF($D$2="","",IFERROR(INDEX(OpenPO_Import!$A$1:$AZ$1000,96,MATCH($D$2,OpenPO_Import!$A$1:$AZ$1,0)),""))</f>
        <v/>
      </c>
      <c r="E98" s="15">
        <f>IF($E$2="","",IFERROR(INDEX(OpenPO_Import!$A$1:$AZ$1000,96,MATCH($E$2,OpenPO_Import!$A$1:$AZ$1,0)),""))</f>
        <v/>
      </c>
      <c r="F98" s="15">
        <f>IF(OR(D98="",E98=""),"",D98*E98)</f>
        <v/>
      </c>
      <c r="G98" s="15">
        <f>IF($F$2="","",IFERROR(INDEX(OpenPO_Import!$A$1:$AZ$1000,96,MATCH($F$2,OpenPO_Import!$A$1:$AZ$1,0)),""))</f>
        <v/>
      </c>
      <c r="H98" s="16">
        <f>IF($G$2="","",IFERROR(INDEX(OpenPO_Import!$A$1:$AZ$1000,96,MATCH($G$2,OpenPO_Import!$A$1:$AZ$1,0)),""))</f>
        <v/>
      </c>
      <c r="I98" s="15">
        <f>IF(F98="","",IF(H98="",0,F98*H98))</f>
        <v/>
      </c>
      <c r="J98">
        <f>IF(B98="","",IFERROR(VLOOKUP(B98,Impact_List!$A$6:$B$2000,2,FALSE),"Unassigned"))</f>
        <v/>
      </c>
      <c r="K98" t="inlineStr"/>
    </row>
    <row r="99">
      <c r="A99">
        <f>IF($A$2="","",IFERROR(INDEX(OpenPO_Import!$A$1:$AZ$1000,97,MATCH($A$2,OpenPO_Import!$A$1:$AZ$1,0)),""))</f>
        <v/>
      </c>
      <c r="B99">
        <f>IF($B$2="","",IFERROR(INDEX(OpenPO_Import!$A$1:$AZ$1000,97,MATCH($B$2,OpenPO_Import!$A$1:$AZ$1,0)),""))</f>
        <v/>
      </c>
      <c r="C99">
        <f>IF($C$2="","",IFERROR(INDEX(OpenPO_Import!$A$1:$AZ$1000,97,MATCH($C$2,OpenPO_Import!$A$1:$AZ$1,0)),""))</f>
        <v/>
      </c>
      <c r="D99">
        <f>IF($D$2="","",IFERROR(INDEX(OpenPO_Import!$A$1:$AZ$1000,97,MATCH($D$2,OpenPO_Import!$A$1:$AZ$1,0)),""))</f>
        <v/>
      </c>
      <c r="E99" s="15">
        <f>IF($E$2="","",IFERROR(INDEX(OpenPO_Import!$A$1:$AZ$1000,97,MATCH($E$2,OpenPO_Import!$A$1:$AZ$1,0)),""))</f>
        <v/>
      </c>
      <c r="F99" s="15">
        <f>IF(OR(D99="",E99=""),"",D99*E99)</f>
        <v/>
      </c>
      <c r="G99" s="15">
        <f>IF($F$2="","",IFERROR(INDEX(OpenPO_Import!$A$1:$AZ$1000,97,MATCH($F$2,OpenPO_Import!$A$1:$AZ$1,0)),""))</f>
        <v/>
      </c>
      <c r="H99" s="16">
        <f>IF($G$2="","",IFERROR(INDEX(OpenPO_Import!$A$1:$AZ$1000,97,MATCH($G$2,OpenPO_Import!$A$1:$AZ$1,0)),""))</f>
        <v/>
      </c>
      <c r="I99" s="15">
        <f>IF(F99="","",IF(H99="",0,F99*H99))</f>
        <v/>
      </c>
      <c r="J99">
        <f>IF(B99="","",IFERROR(VLOOKUP(B99,Impact_List!$A$6:$B$2000,2,FALSE),"Unassigned"))</f>
        <v/>
      </c>
      <c r="K99" t="inlineStr"/>
    </row>
    <row r="100">
      <c r="A100">
        <f>IF($A$2="","",IFERROR(INDEX(OpenPO_Import!$A$1:$AZ$1000,98,MATCH($A$2,OpenPO_Import!$A$1:$AZ$1,0)),""))</f>
        <v/>
      </c>
      <c r="B100">
        <f>IF($B$2="","",IFERROR(INDEX(OpenPO_Import!$A$1:$AZ$1000,98,MATCH($B$2,OpenPO_Import!$A$1:$AZ$1,0)),""))</f>
        <v/>
      </c>
      <c r="C100">
        <f>IF($C$2="","",IFERROR(INDEX(OpenPO_Import!$A$1:$AZ$1000,98,MATCH($C$2,OpenPO_Import!$A$1:$AZ$1,0)),""))</f>
        <v/>
      </c>
      <c r="D100">
        <f>IF($D$2="","",IFERROR(INDEX(OpenPO_Import!$A$1:$AZ$1000,98,MATCH($D$2,OpenPO_Import!$A$1:$AZ$1,0)),""))</f>
        <v/>
      </c>
      <c r="E100" s="15">
        <f>IF($E$2="","",IFERROR(INDEX(OpenPO_Import!$A$1:$AZ$1000,98,MATCH($E$2,OpenPO_Import!$A$1:$AZ$1,0)),""))</f>
        <v/>
      </c>
      <c r="F100" s="15">
        <f>IF(OR(D100="",E100=""),"",D100*E100)</f>
        <v/>
      </c>
      <c r="G100" s="15">
        <f>IF($F$2="","",IFERROR(INDEX(OpenPO_Import!$A$1:$AZ$1000,98,MATCH($F$2,OpenPO_Import!$A$1:$AZ$1,0)),""))</f>
        <v/>
      </c>
      <c r="H100" s="16">
        <f>IF($G$2="","",IFERROR(INDEX(OpenPO_Import!$A$1:$AZ$1000,98,MATCH($G$2,OpenPO_Import!$A$1:$AZ$1,0)),""))</f>
        <v/>
      </c>
      <c r="I100" s="15">
        <f>IF(F100="","",IF(H100="",0,F100*H100))</f>
        <v/>
      </c>
      <c r="J100">
        <f>IF(B100="","",IFERROR(VLOOKUP(B100,Impact_List!$A$6:$B$2000,2,FALSE),"Unassigned"))</f>
        <v/>
      </c>
      <c r="K100" t="inlineStr"/>
    </row>
    <row r="101">
      <c r="A101">
        <f>IF($A$2="","",IFERROR(INDEX(OpenPO_Import!$A$1:$AZ$1000,99,MATCH($A$2,OpenPO_Import!$A$1:$AZ$1,0)),""))</f>
        <v/>
      </c>
      <c r="B101">
        <f>IF($B$2="","",IFERROR(INDEX(OpenPO_Import!$A$1:$AZ$1000,99,MATCH($B$2,OpenPO_Import!$A$1:$AZ$1,0)),""))</f>
        <v/>
      </c>
      <c r="C101">
        <f>IF($C$2="","",IFERROR(INDEX(OpenPO_Import!$A$1:$AZ$1000,99,MATCH($C$2,OpenPO_Import!$A$1:$AZ$1,0)),""))</f>
        <v/>
      </c>
      <c r="D101">
        <f>IF($D$2="","",IFERROR(INDEX(OpenPO_Import!$A$1:$AZ$1000,99,MATCH($D$2,OpenPO_Import!$A$1:$AZ$1,0)),""))</f>
        <v/>
      </c>
      <c r="E101" s="15">
        <f>IF($E$2="","",IFERROR(INDEX(OpenPO_Import!$A$1:$AZ$1000,99,MATCH($E$2,OpenPO_Import!$A$1:$AZ$1,0)),""))</f>
        <v/>
      </c>
      <c r="F101" s="15">
        <f>IF(OR(D101="",E101=""),"",D101*E101)</f>
        <v/>
      </c>
      <c r="G101" s="15">
        <f>IF($F$2="","",IFERROR(INDEX(OpenPO_Import!$A$1:$AZ$1000,99,MATCH($F$2,OpenPO_Import!$A$1:$AZ$1,0)),""))</f>
        <v/>
      </c>
      <c r="H101" s="16">
        <f>IF($G$2="","",IFERROR(INDEX(OpenPO_Import!$A$1:$AZ$1000,99,MATCH($G$2,OpenPO_Import!$A$1:$AZ$1,0)),""))</f>
        <v/>
      </c>
      <c r="I101" s="15">
        <f>IF(F101="","",IF(H101="",0,F101*H101))</f>
        <v/>
      </c>
      <c r="J101">
        <f>IF(B101="","",IFERROR(VLOOKUP(B101,Impact_List!$A$6:$B$2000,2,FALSE),"Unassigned"))</f>
        <v/>
      </c>
      <c r="K101" t="inlineStr"/>
    </row>
    <row r="102">
      <c r="A102">
        <f>IF($A$2="","",IFERROR(INDEX(OpenPO_Import!$A$1:$AZ$1000,100,MATCH($A$2,OpenPO_Import!$A$1:$AZ$1,0)),""))</f>
        <v/>
      </c>
      <c r="B102">
        <f>IF($B$2="","",IFERROR(INDEX(OpenPO_Import!$A$1:$AZ$1000,100,MATCH($B$2,OpenPO_Import!$A$1:$AZ$1,0)),""))</f>
        <v/>
      </c>
      <c r="C102">
        <f>IF($C$2="","",IFERROR(INDEX(OpenPO_Import!$A$1:$AZ$1000,100,MATCH($C$2,OpenPO_Import!$A$1:$AZ$1,0)),""))</f>
        <v/>
      </c>
      <c r="D102">
        <f>IF($D$2="","",IFERROR(INDEX(OpenPO_Import!$A$1:$AZ$1000,100,MATCH($D$2,OpenPO_Import!$A$1:$AZ$1,0)),""))</f>
        <v/>
      </c>
      <c r="E102" s="15">
        <f>IF($E$2="","",IFERROR(INDEX(OpenPO_Import!$A$1:$AZ$1000,100,MATCH($E$2,OpenPO_Import!$A$1:$AZ$1,0)),""))</f>
        <v/>
      </c>
      <c r="F102" s="15">
        <f>IF(OR(D102="",E102=""),"",D102*E102)</f>
        <v/>
      </c>
      <c r="G102" s="15">
        <f>IF($F$2="","",IFERROR(INDEX(OpenPO_Import!$A$1:$AZ$1000,100,MATCH($F$2,OpenPO_Import!$A$1:$AZ$1,0)),""))</f>
        <v/>
      </c>
      <c r="H102" s="16">
        <f>IF($G$2="","",IFERROR(INDEX(OpenPO_Import!$A$1:$AZ$1000,100,MATCH($G$2,OpenPO_Import!$A$1:$AZ$1,0)),""))</f>
        <v/>
      </c>
      <c r="I102" s="15">
        <f>IF(F102="","",IF(H102="",0,F102*H102))</f>
        <v/>
      </c>
      <c r="J102">
        <f>IF(B102="","",IFERROR(VLOOKUP(B102,Impact_List!$A$6:$B$2000,2,FALSE),"Unassigned"))</f>
        <v/>
      </c>
      <c r="K102" t="inlineStr"/>
    </row>
    <row r="103">
      <c r="A103">
        <f>IF($A$2="","",IFERROR(INDEX(OpenPO_Import!$A$1:$AZ$1000,101,MATCH($A$2,OpenPO_Import!$A$1:$AZ$1,0)),""))</f>
        <v/>
      </c>
      <c r="B103">
        <f>IF($B$2="","",IFERROR(INDEX(OpenPO_Import!$A$1:$AZ$1000,101,MATCH($B$2,OpenPO_Import!$A$1:$AZ$1,0)),""))</f>
        <v/>
      </c>
      <c r="C103">
        <f>IF($C$2="","",IFERROR(INDEX(OpenPO_Import!$A$1:$AZ$1000,101,MATCH($C$2,OpenPO_Import!$A$1:$AZ$1,0)),""))</f>
        <v/>
      </c>
      <c r="D103">
        <f>IF($D$2="","",IFERROR(INDEX(OpenPO_Import!$A$1:$AZ$1000,101,MATCH($D$2,OpenPO_Import!$A$1:$AZ$1,0)),""))</f>
        <v/>
      </c>
      <c r="E103" s="15">
        <f>IF($E$2="","",IFERROR(INDEX(OpenPO_Import!$A$1:$AZ$1000,101,MATCH($E$2,OpenPO_Import!$A$1:$AZ$1,0)),""))</f>
        <v/>
      </c>
      <c r="F103" s="15">
        <f>IF(OR(D103="",E103=""),"",D103*E103)</f>
        <v/>
      </c>
      <c r="G103" s="15">
        <f>IF($F$2="","",IFERROR(INDEX(OpenPO_Import!$A$1:$AZ$1000,101,MATCH($F$2,OpenPO_Import!$A$1:$AZ$1,0)),""))</f>
        <v/>
      </c>
      <c r="H103" s="16">
        <f>IF($G$2="","",IFERROR(INDEX(OpenPO_Import!$A$1:$AZ$1000,101,MATCH($G$2,OpenPO_Import!$A$1:$AZ$1,0)),""))</f>
        <v/>
      </c>
      <c r="I103" s="15">
        <f>IF(F103="","",IF(H103="",0,F103*H103))</f>
        <v/>
      </c>
      <c r="J103">
        <f>IF(B103="","",IFERROR(VLOOKUP(B103,Impact_List!$A$6:$B$2000,2,FALSE),"Unassigned"))</f>
        <v/>
      </c>
      <c r="K103" t="inlineStr"/>
    </row>
    <row r="104">
      <c r="A104">
        <f>IF($A$2="","",IFERROR(INDEX(OpenPO_Import!$A$1:$AZ$1000,102,MATCH($A$2,OpenPO_Import!$A$1:$AZ$1,0)),""))</f>
        <v/>
      </c>
      <c r="B104">
        <f>IF($B$2="","",IFERROR(INDEX(OpenPO_Import!$A$1:$AZ$1000,102,MATCH($B$2,OpenPO_Import!$A$1:$AZ$1,0)),""))</f>
        <v/>
      </c>
      <c r="C104">
        <f>IF($C$2="","",IFERROR(INDEX(OpenPO_Import!$A$1:$AZ$1000,102,MATCH($C$2,OpenPO_Import!$A$1:$AZ$1,0)),""))</f>
        <v/>
      </c>
      <c r="D104">
        <f>IF($D$2="","",IFERROR(INDEX(OpenPO_Import!$A$1:$AZ$1000,102,MATCH($D$2,OpenPO_Import!$A$1:$AZ$1,0)),""))</f>
        <v/>
      </c>
      <c r="E104" s="15">
        <f>IF($E$2="","",IFERROR(INDEX(OpenPO_Import!$A$1:$AZ$1000,102,MATCH($E$2,OpenPO_Import!$A$1:$AZ$1,0)),""))</f>
        <v/>
      </c>
      <c r="F104" s="15">
        <f>IF(OR(D104="",E104=""),"",D104*E104)</f>
        <v/>
      </c>
      <c r="G104" s="15">
        <f>IF($F$2="","",IFERROR(INDEX(OpenPO_Import!$A$1:$AZ$1000,102,MATCH($F$2,OpenPO_Import!$A$1:$AZ$1,0)),""))</f>
        <v/>
      </c>
      <c r="H104" s="16">
        <f>IF($G$2="","",IFERROR(INDEX(OpenPO_Import!$A$1:$AZ$1000,102,MATCH($G$2,OpenPO_Import!$A$1:$AZ$1,0)),""))</f>
        <v/>
      </c>
      <c r="I104" s="15">
        <f>IF(F104="","",IF(H104="",0,F104*H104))</f>
        <v/>
      </c>
      <c r="J104">
        <f>IF(B104="","",IFERROR(VLOOKUP(B104,Impact_List!$A$6:$B$2000,2,FALSE),"Unassigned"))</f>
        <v/>
      </c>
      <c r="K104" t="inlineStr"/>
    </row>
    <row r="105">
      <c r="A105">
        <f>IF($A$2="","",IFERROR(INDEX(OpenPO_Import!$A$1:$AZ$1000,103,MATCH($A$2,OpenPO_Import!$A$1:$AZ$1,0)),""))</f>
        <v/>
      </c>
      <c r="B105">
        <f>IF($B$2="","",IFERROR(INDEX(OpenPO_Import!$A$1:$AZ$1000,103,MATCH($B$2,OpenPO_Import!$A$1:$AZ$1,0)),""))</f>
        <v/>
      </c>
      <c r="C105">
        <f>IF($C$2="","",IFERROR(INDEX(OpenPO_Import!$A$1:$AZ$1000,103,MATCH($C$2,OpenPO_Import!$A$1:$AZ$1,0)),""))</f>
        <v/>
      </c>
      <c r="D105">
        <f>IF($D$2="","",IFERROR(INDEX(OpenPO_Import!$A$1:$AZ$1000,103,MATCH($D$2,OpenPO_Import!$A$1:$AZ$1,0)),""))</f>
        <v/>
      </c>
      <c r="E105" s="15">
        <f>IF($E$2="","",IFERROR(INDEX(OpenPO_Import!$A$1:$AZ$1000,103,MATCH($E$2,OpenPO_Import!$A$1:$AZ$1,0)),""))</f>
        <v/>
      </c>
      <c r="F105" s="15">
        <f>IF(OR(D105="",E105=""),"",D105*E105)</f>
        <v/>
      </c>
      <c r="G105" s="15">
        <f>IF($F$2="","",IFERROR(INDEX(OpenPO_Import!$A$1:$AZ$1000,103,MATCH($F$2,OpenPO_Import!$A$1:$AZ$1,0)),""))</f>
        <v/>
      </c>
      <c r="H105" s="16">
        <f>IF($G$2="","",IFERROR(INDEX(OpenPO_Import!$A$1:$AZ$1000,103,MATCH($G$2,OpenPO_Import!$A$1:$AZ$1,0)),""))</f>
        <v/>
      </c>
      <c r="I105" s="15">
        <f>IF(F105="","",IF(H105="",0,F105*H105))</f>
        <v/>
      </c>
      <c r="J105">
        <f>IF(B105="","",IFERROR(VLOOKUP(B105,Impact_List!$A$6:$B$2000,2,FALSE),"Unassigned"))</f>
        <v/>
      </c>
      <c r="K105" t="inlineStr"/>
    </row>
    <row r="106">
      <c r="A106">
        <f>IF($A$2="","",IFERROR(INDEX(OpenPO_Import!$A$1:$AZ$1000,104,MATCH($A$2,OpenPO_Import!$A$1:$AZ$1,0)),""))</f>
        <v/>
      </c>
      <c r="B106">
        <f>IF($B$2="","",IFERROR(INDEX(OpenPO_Import!$A$1:$AZ$1000,104,MATCH($B$2,OpenPO_Import!$A$1:$AZ$1,0)),""))</f>
        <v/>
      </c>
      <c r="C106">
        <f>IF($C$2="","",IFERROR(INDEX(OpenPO_Import!$A$1:$AZ$1000,104,MATCH($C$2,OpenPO_Import!$A$1:$AZ$1,0)),""))</f>
        <v/>
      </c>
      <c r="D106">
        <f>IF($D$2="","",IFERROR(INDEX(OpenPO_Import!$A$1:$AZ$1000,104,MATCH($D$2,OpenPO_Import!$A$1:$AZ$1,0)),""))</f>
        <v/>
      </c>
      <c r="E106" s="15">
        <f>IF($E$2="","",IFERROR(INDEX(OpenPO_Import!$A$1:$AZ$1000,104,MATCH($E$2,OpenPO_Import!$A$1:$AZ$1,0)),""))</f>
        <v/>
      </c>
      <c r="F106" s="15">
        <f>IF(OR(D106="",E106=""),"",D106*E106)</f>
        <v/>
      </c>
      <c r="G106" s="15">
        <f>IF($F$2="","",IFERROR(INDEX(OpenPO_Import!$A$1:$AZ$1000,104,MATCH($F$2,OpenPO_Import!$A$1:$AZ$1,0)),""))</f>
        <v/>
      </c>
      <c r="H106" s="16">
        <f>IF($G$2="","",IFERROR(INDEX(OpenPO_Import!$A$1:$AZ$1000,104,MATCH($G$2,OpenPO_Import!$A$1:$AZ$1,0)),""))</f>
        <v/>
      </c>
      <c r="I106" s="15">
        <f>IF(F106="","",IF(H106="",0,F106*H106))</f>
        <v/>
      </c>
      <c r="J106">
        <f>IF(B106="","",IFERROR(VLOOKUP(B106,Impact_List!$A$6:$B$2000,2,FALSE),"Unassigned"))</f>
        <v/>
      </c>
      <c r="K106" t="inlineStr"/>
    </row>
    <row r="107">
      <c r="A107">
        <f>IF($A$2="","",IFERROR(INDEX(OpenPO_Import!$A$1:$AZ$1000,105,MATCH($A$2,OpenPO_Import!$A$1:$AZ$1,0)),""))</f>
        <v/>
      </c>
      <c r="B107">
        <f>IF($B$2="","",IFERROR(INDEX(OpenPO_Import!$A$1:$AZ$1000,105,MATCH($B$2,OpenPO_Import!$A$1:$AZ$1,0)),""))</f>
        <v/>
      </c>
      <c r="C107">
        <f>IF($C$2="","",IFERROR(INDEX(OpenPO_Import!$A$1:$AZ$1000,105,MATCH($C$2,OpenPO_Import!$A$1:$AZ$1,0)),""))</f>
        <v/>
      </c>
      <c r="D107">
        <f>IF($D$2="","",IFERROR(INDEX(OpenPO_Import!$A$1:$AZ$1000,105,MATCH($D$2,OpenPO_Import!$A$1:$AZ$1,0)),""))</f>
        <v/>
      </c>
      <c r="E107" s="15">
        <f>IF($E$2="","",IFERROR(INDEX(OpenPO_Import!$A$1:$AZ$1000,105,MATCH($E$2,OpenPO_Import!$A$1:$AZ$1,0)),""))</f>
        <v/>
      </c>
      <c r="F107" s="15">
        <f>IF(OR(D107="",E107=""),"",D107*E107)</f>
        <v/>
      </c>
      <c r="G107" s="15">
        <f>IF($F$2="","",IFERROR(INDEX(OpenPO_Import!$A$1:$AZ$1000,105,MATCH($F$2,OpenPO_Import!$A$1:$AZ$1,0)),""))</f>
        <v/>
      </c>
      <c r="H107" s="16">
        <f>IF($G$2="","",IFERROR(INDEX(OpenPO_Import!$A$1:$AZ$1000,105,MATCH($G$2,OpenPO_Import!$A$1:$AZ$1,0)),""))</f>
        <v/>
      </c>
      <c r="I107" s="15">
        <f>IF(F107="","",IF(H107="",0,F107*H107))</f>
        <v/>
      </c>
      <c r="J107">
        <f>IF(B107="","",IFERROR(VLOOKUP(B107,Impact_List!$A$6:$B$2000,2,FALSE),"Unassigned"))</f>
        <v/>
      </c>
      <c r="K107" t="inlineStr"/>
    </row>
    <row r="108">
      <c r="A108">
        <f>IF($A$2="","",IFERROR(INDEX(OpenPO_Import!$A$1:$AZ$1000,106,MATCH($A$2,OpenPO_Import!$A$1:$AZ$1,0)),""))</f>
        <v/>
      </c>
      <c r="B108">
        <f>IF($B$2="","",IFERROR(INDEX(OpenPO_Import!$A$1:$AZ$1000,106,MATCH($B$2,OpenPO_Import!$A$1:$AZ$1,0)),""))</f>
        <v/>
      </c>
      <c r="C108">
        <f>IF($C$2="","",IFERROR(INDEX(OpenPO_Import!$A$1:$AZ$1000,106,MATCH($C$2,OpenPO_Import!$A$1:$AZ$1,0)),""))</f>
        <v/>
      </c>
      <c r="D108">
        <f>IF($D$2="","",IFERROR(INDEX(OpenPO_Import!$A$1:$AZ$1000,106,MATCH($D$2,OpenPO_Import!$A$1:$AZ$1,0)),""))</f>
        <v/>
      </c>
      <c r="E108" s="15">
        <f>IF($E$2="","",IFERROR(INDEX(OpenPO_Import!$A$1:$AZ$1000,106,MATCH($E$2,OpenPO_Import!$A$1:$AZ$1,0)),""))</f>
        <v/>
      </c>
      <c r="F108" s="15">
        <f>IF(OR(D108="",E108=""),"",D108*E108)</f>
        <v/>
      </c>
      <c r="G108" s="15">
        <f>IF($F$2="","",IFERROR(INDEX(OpenPO_Import!$A$1:$AZ$1000,106,MATCH($F$2,OpenPO_Import!$A$1:$AZ$1,0)),""))</f>
        <v/>
      </c>
      <c r="H108" s="16">
        <f>IF($G$2="","",IFERROR(INDEX(OpenPO_Import!$A$1:$AZ$1000,106,MATCH($G$2,OpenPO_Import!$A$1:$AZ$1,0)),""))</f>
        <v/>
      </c>
      <c r="I108" s="15">
        <f>IF(F108="","",IF(H108="",0,F108*H108))</f>
        <v/>
      </c>
      <c r="J108">
        <f>IF(B108="","",IFERROR(VLOOKUP(B108,Impact_List!$A$6:$B$2000,2,FALSE),"Unassigned"))</f>
        <v/>
      </c>
      <c r="K108" t="inlineStr"/>
    </row>
    <row r="109">
      <c r="A109">
        <f>IF($A$2="","",IFERROR(INDEX(OpenPO_Import!$A$1:$AZ$1000,107,MATCH($A$2,OpenPO_Import!$A$1:$AZ$1,0)),""))</f>
        <v/>
      </c>
      <c r="B109">
        <f>IF($B$2="","",IFERROR(INDEX(OpenPO_Import!$A$1:$AZ$1000,107,MATCH($B$2,OpenPO_Import!$A$1:$AZ$1,0)),""))</f>
        <v/>
      </c>
      <c r="C109">
        <f>IF($C$2="","",IFERROR(INDEX(OpenPO_Import!$A$1:$AZ$1000,107,MATCH($C$2,OpenPO_Import!$A$1:$AZ$1,0)),""))</f>
        <v/>
      </c>
      <c r="D109">
        <f>IF($D$2="","",IFERROR(INDEX(OpenPO_Import!$A$1:$AZ$1000,107,MATCH($D$2,OpenPO_Import!$A$1:$AZ$1,0)),""))</f>
        <v/>
      </c>
      <c r="E109" s="15">
        <f>IF($E$2="","",IFERROR(INDEX(OpenPO_Import!$A$1:$AZ$1000,107,MATCH($E$2,OpenPO_Import!$A$1:$AZ$1,0)),""))</f>
        <v/>
      </c>
      <c r="F109" s="15">
        <f>IF(OR(D109="",E109=""),"",D109*E109)</f>
        <v/>
      </c>
      <c r="G109" s="15">
        <f>IF($F$2="","",IFERROR(INDEX(OpenPO_Import!$A$1:$AZ$1000,107,MATCH($F$2,OpenPO_Import!$A$1:$AZ$1,0)),""))</f>
        <v/>
      </c>
      <c r="H109" s="16">
        <f>IF($G$2="","",IFERROR(INDEX(OpenPO_Import!$A$1:$AZ$1000,107,MATCH($G$2,OpenPO_Import!$A$1:$AZ$1,0)),""))</f>
        <v/>
      </c>
      <c r="I109" s="15">
        <f>IF(F109="","",IF(H109="",0,F109*H109))</f>
        <v/>
      </c>
      <c r="J109">
        <f>IF(B109="","",IFERROR(VLOOKUP(B109,Impact_List!$A$6:$B$2000,2,FALSE),"Unassigned"))</f>
        <v/>
      </c>
      <c r="K109" t="inlineStr"/>
    </row>
    <row r="110">
      <c r="A110">
        <f>IF($A$2="","",IFERROR(INDEX(OpenPO_Import!$A$1:$AZ$1000,108,MATCH($A$2,OpenPO_Import!$A$1:$AZ$1,0)),""))</f>
        <v/>
      </c>
      <c r="B110">
        <f>IF($B$2="","",IFERROR(INDEX(OpenPO_Import!$A$1:$AZ$1000,108,MATCH($B$2,OpenPO_Import!$A$1:$AZ$1,0)),""))</f>
        <v/>
      </c>
      <c r="C110">
        <f>IF($C$2="","",IFERROR(INDEX(OpenPO_Import!$A$1:$AZ$1000,108,MATCH($C$2,OpenPO_Import!$A$1:$AZ$1,0)),""))</f>
        <v/>
      </c>
      <c r="D110">
        <f>IF($D$2="","",IFERROR(INDEX(OpenPO_Import!$A$1:$AZ$1000,108,MATCH($D$2,OpenPO_Import!$A$1:$AZ$1,0)),""))</f>
        <v/>
      </c>
      <c r="E110" s="15">
        <f>IF($E$2="","",IFERROR(INDEX(OpenPO_Import!$A$1:$AZ$1000,108,MATCH($E$2,OpenPO_Import!$A$1:$AZ$1,0)),""))</f>
        <v/>
      </c>
      <c r="F110" s="15">
        <f>IF(OR(D110="",E110=""),"",D110*E110)</f>
        <v/>
      </c>
      <c r="G110" s="15">
        <f>IF($F$2="","",IFERROR(INDEX(OpenPO_Import!$A$1:$AZ$1000,108,MATCH($F$2,OpenPO_Import!$A$1:$AZ$1,0)),""))</f>
        <v/>
      </c>
      <c r="H110" s="16">
        <f>IF($G$2="","",IFERROR(INDEX(OpenPO_Import!$A$1:$AZ$1000,108,MATCH($G$2,OpenPO_Import!$A$1:$AZ$1,0)),""))</f>
        <v/>
      </c>
      <c r="I110" s="15">
        <f>IF(F110="","",IF(H110="",0,F110*H110))</f>
        <v/>
      </c>
      <c r="J110">
        <f>IF(B110="","",IFERROR(VLOOKUP(B110,Impact_List!$A$6:$B$2000,2,FALSE),"Unassigned"))</f>
        <v/>
      </c>
      <c r="K110" t="inlineStr"/>
    </row>
    <row r="111">
      <c r="A111">
        <f>IF($A$2="","",IFERROR(INDEX(OpenPO_Import!$A$1:$AZ$1000,109,MATCH($A$2,OpenPO_Import!$A$1:$AZ$1,0)),""))</f>
        <v/>
      </c>
      <c r="B111">
        <f>IF($B$2="","",IFERROR(INDEX(OpenPO_Import!$A$1:$AZ$1000,109,MATCH($B$2,OpenPO_Import!$A$1:$AZ$1,0)),""))</f>
        <v/>
      </c>
      <c r="C111">
        <f>IF($C$2="","",IFERROR(INDEX(OpenPO_Import!$A$1:$AZ$1000,109,MATCH($C$2,OpenPO_Import!$A$1:$AZ$1,0)),""))</f>
        <v/>
      </c>
      <c r="D111">
        <f>IF($D$2="","",IFERROR(INDEX(OpenPO_Import!$A$1:$AZ$1000,109,MATCH($D$2,OpenPO_Import!$A$1:$AZ$1,0)),""))</f>
        <v/>
      </c>
      <c r="E111" s="15">
        <f>IF($E$2="","",IFERROR(INDEX(OpenPO_Import!$A$1:$AZ$1000,109,MATCH($E$2,OpenPO_Import!$A$1:$AZ$1,0)),""))</f>
        <v/>
      </c>
      <c r="F111" s="15">
        <f>IF(OR(D111="",E111=""),"",D111*E111)</f>
        <v/>
      </c>
      <c r="G111" s="15">
        <f>IF($F$2="","",IFERROR(INDEX(OpenPO_Import!$A$1:$AZ$1000,109,MATCH($F$2,OpenPO_Import!$A$1:$AZ$1,0)),""))</f>
        <v/>
      </c>
      <c r="H111" s="16">
        <f>IF($G$2="","",IFERROR(INDEX(OpenPO_Import!$A$1:$AZ$1000,109,MATCH($G$2,OpenPO_Import!$A$1:$AZ$1,0)),""))</f>
        <v/>
      </c>
      <c r="I111" s="15">
        <f>IF(F111="","",IF(H111="",0,F111*H111))</f>
        <v/>
      </c>
      <c r="J111">
        <f>IF(B111="","",IFERROR(VLOOKUP(B111,Impact_List!$A$6:$B$2000,2,FALSE),"Unassigned"))</f>
        <v/>
      </c>
      <c r="K111" t="inlineStr"/>
    </row>
    <row r="112">
      <c r="A112">
        <f>IF($A$2="","",IFERROR(INDEX(OpenPO_Import!$A$1:$AZ$1000,110,MATCH($A$2,OpenPO_Import!$A$1:$AZ$1,0)),""))</f>
        <v/>
      </c>
      <c r="B112">
        <f>IF($B$2="","",IFERROR(INDEX(OpenPO_Import!$A$1:$AZ$1000,110,MATCH($B$2,OpenPO_Import!$A$1:$AZ$1,0)),""))</f>
        <v/>
      </c>
      <c r="C112">
        <f>IF($C$2="","",IFERROR(INDEX(OpenPO_Import!$A$1:$AZ$1000,110,MATCH($C$2,OpenPO_Import!$A$1:$AZ$1,0)),""))</f>
        <v/>
      </c>
      <c r="D112">
        <f>IF($D$2="","",IFERROR(INDEX(OpenPO_Import!$A$1:$AZ$1000,110,MATCH($D$2,OpenPO_Import!$A$1:$AZ$1,0)),""))</f>
        <v/>
      </c>
      <c r="E112" s="15">
        <f>IF($E$2="","",IFERROR(INDEX(OpenPO_Import!$A$1:$AZ$1000,110,MATCH($E$2,OpenPO_Import!$A$1:$AZ$1,0)),""))</f>
        <v/>
      </c>
      <c r="F112" s="15">
        <f>IF(OR(D112="",E112=""),"",D112*E112)</f>
        <v/>
      </c>
      <c r="G112" s="15">
        <f>IF($F$2="","",IFERROR(INDEX(OpenPO_Import!$A$1:$AZ$1000,110,MATCH($F$2,OpenPO_Import!$A$1:$AZ$1,0)),""))</f>
        <v/>
      </c>
      <c r="H112" s="16">
        <f>IF($G$2="","",IFERROR(INDEX(OpenPO_Import!$A$1:$AZ$1000,110,MATCH($G$2,OpenPO_Import!$A$1:$AZ$1,0)),""))</f>
        <v/>
      </c>
      <c r="I112" s="15">
        <f>IF(F112="","",IF(H112="",0,F112*H112))</f>
        <v/>
      </c>
      <c r="J112">
        <f>IF(B112="","",IFERROR(VLOOKUP(B112,Impact_List!$A$6:$B$2000,2,FALSE),"Unassigned"))</f>
        <v/>
      </c>
      <c r="K112" t="inlineStr"/>
    </row>
    <row r="113">
      <c r="A113">
        <f>IF($A$2="","",IFERROR(INDEX(OpenPO_Import!$A$1:$AZ$1000,111,MATCH($A$2,OpenPO_Import!$A$1:$AZ$1,0)),""))</f>
        <v/>
      </c>
      <c r="B113">
        <f>IF($B$2="","",IFERROR(INDEX(OpenPO_Import!$A$1:$AZ$1000,111,MATCH($B$2,OpenPO_Import!$A$1:$AZ$1,0)),""))</f>
        <v/>
      </c>
      <c r="C113">
        <f>IF($C$2="","",IFERROR(INDEX(OpenPO_Import!$A$1:$AZ$1000,111,MATCH($C$2,OpenPO_Import!$A$1:$AZ$1,0)),""))</f>
        <v/>
      </c>
      <c r="D113">
        <f>IF($D$2="","",IFERROR(INDEX(OpenPO_Import!$A$1:$AZ$1000,111,MATCH($D$2,OpenPO_Import!$A$1:$AZ$1,0)),""))</f>
        <v/>
      </c>
      <c r="E113" s="15">
        <f>IF($E$2="","",IFERROR(INDEX(OpenPO_Import!$A$1:$AZ$1000,111,MATCH($E$2,OpenPO_Import!$A$1:$AZ$1,0)),""))</f>
        <v/>
      </c>
      <c r="F113" s="15">
        <f>IF(OR(D113="",E113=""),"",D113*E113)</f>
        <v/>
      </c>
      <c r="G113" s="15">
        <f>IF($F$2="","",IFERROR(INDEX(OpenPO_Import!$A$1:$AZ$1000,111,MATCH($F$2,OpenPO_Import!$A$1:$AZ$1,0)),""))</f>
        <v/>
      </c>
      <c r="H113" s="16">
        <f>IF($G$2="","",IFERROR(INDEX(OpenPO_Import!$A$1:$AZ$1000,111,MATCH($G$2,OpenPO_Import!$A$1:$AZ$1,0)),""))</f>
        <v/>
      </c>
      <c r="I113" s="15">
        <f>IF(F113="","",IF(H113="",0,F113*H113))</f>
        <v/>
      </c>
      <c r="J113">
        <f>IF(B113="","",IFERROR(VLOOKUP(B113,Impact_List!$A$6:$B$2000,2,FALSE),"Unassigned"))</f>
        <v/>
      </c>
      <c r="K113" t="inlineStr"/>
    </row>
    <row r="114">
      <c r="A114">
        <f>IF($A$2="","",IFERROR(INDEX(OpenPO_Import!$A$1:$AZ$1000,112,MATCH($A$2,OpenPO_Import!$A$1:$AZ$1,0)),""))</f>
        <v/>
      </c>
      <c r="B114">
        <f>IF($B$2="","",IFERROR(INDEX(OpenPO_Import!$A$1:$AZ$1000,112,MATCH($B$2,OpenPO_Import!$A$1:$AZ$1,0)),""))</f>
        <v/>
      </c>
      <c r="C114">
        <f>IF($C$2="","",IFERROR(INDEX(OpenPO_Import!$A$1:$AZ$1000,112,MATCH($C$2,OpenPO_Import!$A$1:$AZ$1,0)),""))</f>
        <v/>
      </c>
      <c r="D114">
        <f>IF($D$2="","",IFERROR(INDEX(OpenPO_Import!$A$1:$AZ$1000,112,MATCH($D$2,OpenPO_Import!$A$1:$AZ$1,0)),""))</f>
        <v/>
      </c>
      <c r="E114" s="15">
        <f>IF($E$2="","",IFERROR(INDEX(OpenPO_Import!$A$1:$AZ$1000,112,MATCH($E$2,OpenPO_Import!$A$1:$AZ$1,0)),""))</f>
        <v/>
      </c>
      <c r="F114" s="15">
        <f>IF(OR(D114="",E114=""),"",D114*E114)</f>
        <v/>
      </c>
      <c r="G114" s="15">
        <f>IF($F$2="","",IFERROR(INDEX(OpenPO_Import!$A$1:$AZ$1000,112,MATCH($F$2,OpenPO_Import!$A$1:$AZ$1,0)),""))</f>
        <v/>
      </c>
      <c r="H114" s="16">
        <f>IF($G$2="","",IFERROR(INDEX(OpenPO_Import!$A$1:$AZ$1000,112,MATCH($G$2,OpenPO_Import!$A$1:$AZ$1,0)),""))</f>
        <v/>
      </c>
      <c r="I114" s="15">
        <f>IF(F114="","",IF(H114="",0,F114*H114))</f>
        <v/>
      </c>
      <c r="J114">
        <f>IF(B114="","",IFERROR(VLOOKUP(B114,Impact_List!$A$6:$B$2000,2,FALSE),"Unassigned"))</f>
        <v/>
      </c>
      <c r="K114" t="inlineStr"/>
    </row>
    <row r="115">
      <c r="A115">
        <f>IF($A$2="","",IFERROR(INDEX(OpenPO_Import!$A$1:$AZ$1000,113,MATCH($A$2,OpenPO_Import!$A$1:$AZ$1,0)),""))</f>
        <v/>
      </c>
      <c r="B115">
        <f>IF($B$2="","",IFERROR(INDEX(OpenPO_Import!$A$1:$AZ$1000,113,MATCH($B$2,OpenPO_Import!$A$1:$AZ$1,0)),""))</f>
        <v/>
      </c>
      <c r="C115">
        <f>IF($C$2="","",IFERROR(INDEX(OpenPO_Import!$A$1:$AZ$1000,113,MATCH($C$2,OpenPO_Import!$A$1:$AZ$1,0)),""))</f>
        <v/>
      </c>
      <c r="D115">
        <f>IF($D$2="","",IFERROR(INDEX(OpenPO_Import!$A$1:$AZ$1000,113,MATCH($D$2,OpenPO_Import!$A$1:$AZ$1,0)),""))</f>
        <v/>
      </c>
      <c r="E115" s="15">
        <f>IF($E$2="","",IFERROR(INDEX(OpenPO_Import!$A$1:$AZ$1000,113,MATCH($E$2,OpenPO_Import!$A$1:$AZ$1,0)),""))</f>
        <v/>
      </c>
      <c r="F115" s="15">
        <f>IF(OR(D115="",E115=""),"",D115*E115)</f>
        <v/>
      </c>
      <c r="G115" s="15">
        <f>IF($F$2="","",IFERROR(INDEX(OpenPO_Import!$A$1:$AZ$1000,113,MATCH($F$2,OpenPO_Import!$A$1:$AZ$1,0)),""))</f>
        <v/>
      </c>
      <c r="H115" s="16">
        <f>IF($G$2="","",IFERROR(INDEX(OpenPO_Import!$A$1:$AZ$1000,113,MATCH($G$2,OpenPO_Import!$A$1:$AZ$1,0)),""))</f>
        <v/>
      </c>
      <c r="I115" s="15">
        <f>IF(F115="","",IF(H115="",0,F115*H115))</f>
        <v/>
      </c>
      <c r="J115">
        <f>IF(B115="","",IFERROR(VLOOKUP(B115,Impact_List!$A$6:$B$2000,2,FALSE),"Unassigned"))</f>
        <v/>
      </c>
      <c r="K115" t="inlineStr"/>
    </row>
    <row r="116">
      <c r="A116">
        <f>IF($A$2="","",IFERROR(INDEX(OpenPO_Import!$A$1:$AZ$1000,114,MATCH($A$2,OpenPO_Import!$A$1:$AZ$1,0)),""))</f>
        <v/>
      </c>
      <c r="B116">
        <f>IF($B$2="","",IFERROR(INDEX(OpenPO_Import!$A$1:$AZ$1000,114,MATCH($B$2,OpenPO_Import!$A$1:$AZ$1,0)),""))</f>
        <v/>
      </c>
      <c r="C116">
        <f>IF($C$2="","",IFERROR(INDEX(OpenPO_Import!$A$1:$AZ$1000,114,MATCH($C$2,OpenPO_Import!$A$1:$AZ$1,0)),""))</f>
        <v/>
      </c>
      <c r="D116">
        <f>IF($D$2="","",IFERROR(INDEX(OpenPO_Import!$A$1:$AZ$1000,114,MATCH($D$2,OpenPO_Import!$A$1:$AZ$1,0)),""))</f>
        <v/>
      </c>
      <c r="E116" s="15">
        <f>IF($E$2="","",IFERROR(INDEX(OpenPO_Import!$A$1:$AZ$1000,114,MATCH($E$2,OpenPO_Import!$A$1:$AZ$1,0)),""))</f>
        <v/>
      </c>
      <c r="F116" s="15">
        <f>IF(OR(D116="",E116=""),"",D116*E116)</f>
        <v/>
      </c>
      <c r="G116" s="15">
        <f>IF($F$2="","",IFERROR(INDEX(OpenPO_Import!$A$1:$AZ$1000,114,MATCH($F$2,OpenPO_Import!$A$1:$AZ$1,0)),""))</f>
        <v/>
      </c>
      <c r="H116" s="16">
        <f>IF($G$2="","",IFERROR(INDEX(OpenPO_Import!$A$1:$AZ$1000,114,MATCH($G$2,OpenPO_Import!$A$1:$AZ$1,0)),""))</f>
        <v/>
      </c>
      <c r="I116" s="15">
        <f>IF(F116="","",IF(H116="",0,F116*H116))</f>
        <v/>
      </c>
      <c r="J116">
        <f>IF(B116="","",IFERROR(VLOOKUP(B116,Impact_List!$A$6:$B$2000,2,FALSE),"Unassigned"))</f>
        <v/>
      </c>
      <c r="K116" t="inlineStr"/>
    </row>
    <row r="117">
      <c r="A117">
        <f>IF($A$2="","",IFERROR(INDEX(OpenPO_Import!$A$1:$AZ$1000,115,MATCH($A$2,OpenPO_Import!$A$1:$AZ$1,0)),""))</f>
        <v/>
      </c>
      <c r="B117">
        <f>IF($B$2="","",IFERROR(INDEX(OpenPO_Import!$A$1:$AZ$1000,115,MATCH($B$2,OpenPO_Import!$A$1:$AZ$1,0)),""))</f>
        <v/>
      </c>
      <c r="C117">
        <f>IF($C$2="","",IFERROR(INDEX(OpenPO_Import!$A$1:$AZ$1000,115,MATCH($C$2,OpenPO_Import!$A$1:$AZ$1,0)),""))</f>
        <v/>
      </c>
      <c r="D117">
        <f>IF($D$2="","",IFERROR(INDEX(OpenPO_Import!$A$1:$AZ$1000,115,MATCH($D$2,OpenPO_Import!$A$1:$AZ$1,0)),""))</f>
        <v/>
      </c>
      <c r="E117" s="15">
        <f>IF($E$2="","",IFERROR(INDEX(OpenPO_Import!$A$1:$AZ$1000,115,MATCH($E$2,OpenPO_Import!$A$1:$AZ$1,0)),""))</f>
        <v/>
      </c>
      <c r="F117" s="15">
        <f>IF(OR(D117="",E117=""),"",D117*E117)</f>
        <v/>
      </c>
      <c r="G117" s="15">
        <f>IF($F$2="","",IFERROR(INDEX(OpenPO_Import!$A$1:$AZ$1000,115,MATCH($F$2,OpenPO_Import!$A$1:$AZ$1,0)),""))</f>
        <v/>
      </c>
      <c r="H117" s="16">
        <f>IF($G$2="","",IFERROR(INDEX(OpenPO_Import!$A$1:$AZ$1000,115,MATCH($G$2,OpenPO_Import!$A$1:$AZ$1,0)),""))</f>
        <v/>
      </c>
      <c r="I117" s="15">
        <f>IF(F117="","",IF(H117="",0,F117*H117))</f>
        <v/>
      </c>
      <c r="J117">
        <f>IF(B117="","",IFERROR(VLOOKUP(B117,Impact_List!$A$6:$B$2000,2,FALSE),"Unassigned"))</f>
        <v/>
      </c>
      <c r="K117" t="inlineStr"/>
    </row>
    <row r="118">
      <c r="A118">
        <f>IF($A$2="","",IFERROR(INDEX(OpenPO_Import!$A$1:$AZ$1000,116,MATCH($A$2,OpenPO_Import!$A$1:$AZ$1,0)),""))</f>
        <v/>
      </c>
      <c r="B118">
        <f>IF($B$2="","",IFERROR(INDEX(OpenPO_Import!$A$1:$AZ$1000,116,MATCH($B$2,OpenPO_Import!$A$1:$AZ$1,0)),""))</f>
        <v/>
      </c>
      <c r="C118">
        <f>IF($C$2="","",IFERROR(INDEX(OpenPO_Import!$A$1:$AZ$1000,116,MATCH($C$2,OpenPO_Import!$A$1:$AZ$1,0)),""))</f>
        <v/>
      </c>
      <c r="D118">
        <f>IF($D$2="","",IFERROR(INDEX(OpenPO_Import!$A$1:$AZ$1000,116,MATCH($D$2,OpenPO_Import!$A$1:$AZ$1,0)),""))</f>
        <v/>
      </c>
      <c r="E118" s="15">
        <f>IF($E$2="","",IFERROR(INDEX(OpenPO_Import!$A$1:$AZ$1000,116,MATCH($E$2,OpenPO_Import!$A$1:$AZ$1,0)),""))</f>
        <v/>
      </c>
      <c r="F118" s="15">
        <f>IF(OR(D118="",E118=""),"",D118*E118)</f>
        <v/>
      </c>
      <c r="G118" s="15">
        <f>IF($F$2="","",IFERROR(INDEX(OpenPO_Import!$A$1:$AZ$1000,116,MATCH($F$2,OpenPO_Import!$A$1:$AZ$1,0)),""))</f>
        <v/>
      </c>
      <c r="H118" s="16">
        <f>IF($G$2="","",IFERROR(INDEX(OpenPO_Import!$A$1:$AZ$1000,116,MATCH($G$2,OpenPO_Import!$A$1:$AZ$1,0)),""))</f>
        <v/>
      </c>
      <c r="I118" s="15">
        <f>IF(F118="","",IF(H118="",0,F118*H118))</f>
        <v/>
      </c>
      <c r="J118">
        <f>IF(B118="","",IFERROR(VLOOKUP(B118,Impact_List!$A$6:$B$2000,2,FALSE),"Unassigned"))</f>
        <v/>
      </c>
      <c r="K118" t="inlineStr"/>
    </row>
    <row r="119">
      <c r="A119">
        <f>IF($A$2="","",IFERROR(INDEX(OpenPO_Import!$A$1:$AZ$1000,117,MATCH($A$2,OpenPO_Import!$A$1:$AZ$1,0)),""))</f>
        <v/>
      </c>
      <c r="B119">
        <f>IF($B$2="","",IFERROR(INDEX(OpenPO_Import!$A$1:$AZ$1000,117,MATCH($B$2,OpenPO_Import!$A$1:$AZ$1,0)),""))</f>
        <v/>
      </c>
      <c r="C119">
        <f>IF($C$2="","",IFERROR(INDEX(OpenPO_Import!$A$1:$AZ$1000,117,MATCH($C$2,OpenPO_Import!$A$1:$AZ$1,0)),""))</f>
        <v/>
      </c>
      <c r="D119">
        <f>IF($D$2="","",IFERROR(INDEX(OpenPO_Import!$A$1:$AZ$1000,117,MATCH($D$2,OpenPO_Import!$A$1:$AZ$1,0)),""))</f>
        <v/>
      </c>
      <c r="E119" s="15">
        <f>IF($E$2="","",IFERROR(INDEX(OpenPO_Import!$A$1:$AZ$1000,117,MATCH($E$2,OpenPO_Import!$A$1:$AZ$1,0)),""))</f>
        <v/>
      </c>
      <c r="F119" s="15">
        <f>IF(OR(D119="",E119=""),"",D119*E119)</f>
        <v/>
      </c>
      <c r="G119" s="15">
        <f>IF($F$2="","",IFERROR(INDEX(OpenPO_Import!$A$1:$AZ$1000,117,MATCH($F$2,OpenPO_Import!$A$1:$AZ$1,0)),""))</f>
        <v/>
      </c>
      <c r="H119" s="16">
        <f>IF($G$2="","",IFERROR(INDEX(OpenPO_Import!$A$1:$AZ$1000,117,MATCH($G$2,OpenPO_Import!$A$1:$AZ$1,0)),""))</f>
        <v/>
      </c>
      <c r="I119" s="15">
        <f>IF(F119="","",IF(H119="",0,F119*H119))</f>
        <v/>
      </c>
      <c r="J119">
        <f>IF(B119="","",IFERROR(VLOOKUP(B119,Impact_List!$A$6:$B$2000,2,FALSE),"Unassigned"))</f>
        <v/>
      </c>
      <c r="K119" t="inlineStr"/>
    </row>
    <row r="120">
      <c r="A120">
        <f>IF($A$2="","",IFERROR(INDEX(OpenPO_Import!$A$1:$AZ$1000,118,MATCH($A$2,OpenPO_Import!$A$1:$AZ$1,0)),""))</f>
        <v/>
      </c>
      <c r="B120">
        <f>IF($B$2="","",IFERROR(INDEX(OpenPO_Import!$A$1:$AZ$1000,118,MATCH($B$2,OpenPO_Import!$A$1:$AZ$1,0)),""))</f>
        <v/>
      </c>
      <c r="C120">
        <f>IF($C$2="","",IFERROR(INDEX(OpenPO_Import!$A$1:$AZ$1000,118,MATCH($C$2,OpenPO_Import!$A$1:$AZ$1,0)),""))</f>
        <v/>
      </c>
      <c r="D120">
        <f>IF($D$2="","",IFERROR(INDEX(OpenPO_Import!$A$1:$AZ$1000,118,MATCH($D$2,OpenPO_Import!$A$1:$AZ$1,0)),""))</f>
        <v/>
      </c>
      <c r="E120" s="15">
        <f>IF($E$2="","",IFERROR(INDEX(OpenPO_Import!$A$1:$AZ$1000,118,MATCH($E$2,OpenPO_Import!$A$1:$AZ$1,0)),""))</f>
        <v/>
      </c>
      <c r="F120" s="15">
        <f>IF(OR(D120="",E120=""),"",D120*E120)</f>
        <v/>
      </c>
      <c r="G120" s="15">
        <f>IF($F$2="","",IFERROR(INDEX(OpenPO_Import!$A$1:$AZ$1000,118,MATCH($F$2,OpenPO_Import!$A$1:$AZ$1,0)),""))</f>
        <v/>
      </c>
      <c r="H120" s="16">
        <f>IF($G$2="","",IFERROR(INDEX(OpenPO_Import!$A$1:$AZ$1000,118,MATCH($G$2,OpenPO_Import!$A$1:$AZ$1,0)),""))</f>
        <v/>
      </c>
      <c r="I120" s="15">
        <f>IF(F120="","",IF(H120="",0,F120*H120))</f>
        <v/>
      </c>
      <c r="J120">
        <f>IF(B120="","",IFERROR(VLOOKUP(B120,Impact_List!$A$6:$B$2000,2,FALSE),"Unassigned"))</f>
        <v/>
      </c>
      <c r="K120" t="inlineStr"/>
    </row>
    <row r="121">
      <c r="A121">
        <f>IF($A$2="","",IFERROR(INDEX(OpenPO_Import!$A$1:$AZ$1000,119,MATCH($A$2,OpenPO_Import!$A$1:$AZ$1,0)),""))</f>
        <v/>
      </c>
      <c r="B121">
        <f>IF($B$2="","",IFERROR(INDEX(OpenPO_Import!$A$1:$AZ$1000,119,MATCH($B$2,OpenPO_Import!$A$1:$AZ$1,0)),""))</f>
        <v/>
      </c>
      <c r="C121">
        <f>IF($C$2="","",IFERROR(INDEX(OpenPO_Import!$A$1:$AZ$1000,119,MATCH($C$2,OpenPO_Import!$A$1:$AZ$1,0)),""))</f>
        <v/>
      </c>
      <c r="D121">
        <f>IF($D$2="","",IFERROR(INDEX(OpenPO_Import!$A$1:$AZ$1000,119,MATCH($D$2,OpenPO_Import!$A$1:$AZ$1,0)),""))</f>
        <v/>
      </c>
      <c r="E121" s="15">
        <f>IF($E$2="","",IFERROR(INDEX(OpenPO_Import!$A$1:$AZ$1000,119,MATCH($E$2,OpenPO_Import!$A$1:$AZ$1,0)),""))</f>
        <v/>
      </c>
      <c r="F121" s="15">
        <f>IF(OR(D121="",E121=""),"",D121*E121)</f>
        <v/>
      </c>
      <c r="G121" s="15">
        <f>IF($F$2="","",IFERROR(INDEX(OpenPO_Import!$A$1:$AZ$1000,119,MATCH($F$2,OpenPO_Import!$A$1:$AZ$1,0)),""))</f>
        <v/>
      </c>
      <c r="H121" s="16">
        <f>IF($G$2="","",IFERROR(INDEX(OpenPO_Import!$A$1:$AZ$1000,119,MATCH($G$2,OpenPO_Import!$A$1:$AZ$1,0)),""))</f>
        <v/>
      </c>
      <c r="I121" s="15">
        <f>IF(F121="","",IF(H121="",0,F121*H121))</f>
        <v/>
      </c>
      <c r="J121">
        <f>IF(B121="","",IFERROR(VLOOKUP(B121,Impact_List!$A$6:$B$2000,2,FALSE),"Unassigned"))</f>
        <v/>
      </c>
      <c r="K121" t="inlineStr"/>
    </row>
    <row r="122">
      <c r="A122">
        <f>IF($A$2="","",IFERROR(INDEX(OpenPO_Import!$A$1:$AZ$1000,120,MATCH($A$2,OpenPO_Import!$A$1:$AZ$1,0)),""))</f>
        <v/>
      </c>
      <c r="B122">
        <f>IF($B$2="","",IFERROR(INDEX(OpenPO_Import!$A$1:$AZ$1000,120,MATCH($B$2,OpenPO_Import!$A$1:$AZ$1,0)),""))</f>
        <v/>
      </c>
      <c r="C122">
        <f>IF($C$2="","",IFERROR(INDEX(OpenPO_Import!$A$1:$AZ$1000,120,MATCH($C$2,OpenPO_Import!$A$1:$AZ$1,0)),""))</f>
        <v/>
      </c>
      <c r="D122">
        <f>IF($D$2="","",IFERROR(INDEX(OpenPO_Import!$A$1:$AZ$1000,120,MATCH($D$2,OpenPO_Import!$A$1:$AZ$1,0)),""))</f>
        <v/>
      </c>
      <c r="E122" s="15">
        <f>IF($E$2="","",IFERROR(INDEX(OpenPO_Import!$A$1:$AZ$1000,120,MATCH($E$2,OpenPO_Import!$A$1:$AZ$1,0)),""))</f>
        <v/>
      </c>
      <c r="F122" s="15">
        <f>IF(OR(D122="",E122=""),"",D122*E122)</f>
        <v/>
      </c>
      <c r="G122" s="15">
        <f>IF($F$2="","",IFERROR(INDEX(OpenPO_Import!$A$1:$AZ$1000,120,MATCH($F$2,OpenPO_Import!$A$1:$AZ$1,0)),""))</f>
        <v/>
      </c>
      <c r="H122" s="16">
        <f>IF($G$2="","",IFERROR(INDEX(OpenPO_Import!$A$1:$AZ$1000,120,MATCH($G$2,OpenPO_Import!$A$1:$AZ$1,0)),""))</f>
        <v/>
      </c>
      <c r="I122" s="15">
        <f>IF(F122="","",IF(H122="",0,F122*H122))</f>
        <v/>
      </c>
      <c r="J122">
        <f>IF(B122="","",IFERROR(VLOOKUP(B122,Impact_List!$A$6:$B$2000,2,FALSE),"Unassigned"))</f>
        <v/>
      </c>
      <c r="K122" t="inlineStr"/>
    </row>
    <row r="123">
      <c r="A123">
        <f>IF($A$2="","",IFERROR(INDEX(OpenPO_Import!$A$1:$AZ$1000,121,MATCH($A$2,OpenPO_Import!$A$1:$AZ$1,0)),""))</f>
        <v/>
      </c>
      <c r="B123">
        <f>IF($B$2="","",IFERROR(INDEX(OpenPO_Import!$A$1:$AZ$1000,121,MATCH($B$2,OpenPO_Import!$A$1:$AZ$1,0)),""))</f>
        <v/>
      </c>
      <c r="C123">
        <f>IF($C$2="","",IFERROR(INDEX(OpenPO_Import!$A$1:$AZ$1000,121,MATCH($C$2,OpenPO_Import!$A$1:$AZ$1,0)),""))</f>
        <v/>
      </c>
      <c r="D123">
        <f>IF($D$2="","",IFERROR(INDEX(OpenPO_Import!$A$1:$AZ$1000,121,MATCH($D$2,OpenPO_Import!$A$1:$AZ$1,0)),""))</f>
        <v/>
      </c>
      <c r="E123" s="15">
        <f>IF($E$2="","",IFERROR(INDEX(OpenPO_Import!$A$1:$AZ$1000,121,MATCH($E$2,OpenPO_Import!$A$1:$AZ$1,0)),""))</f>
        <v/>
      </c>
      <c r="F123" s="15">
        <f>IF(OR(D123="",E123=""),"",D123*E123)</f>
        <v/>
      </c>
      <c r="G123" s="15">
        <f>IF($F$2="","",IFERROR(INDEX(OpenPO_Import!$A$1:$AZ$1000,121,MATCH($F$2,OpenPO_Import!$A$1:$AZ$1,0)),""))</f>
        <v/>
      </c>
      <c r="H123" s="16">
        <f>IF($G$2="","",IFERROR(INDEX(OpenPO_Import!$A$1:$AZ$1000,121,MATCH($G$2,OpenPO_Import!$A$1:$AZ$1,0)),""))</f>
        <v/>
      </c>
      <c r="I123" s="15">
        <f>IF(F123="","",IF(H123="",0,F123*H123))</f>
        <v/>
      </c>
      <c r="J123">
        <f>IF(B123="","",IFERROR(VLOOKUP(B123,Impact_List!$A$6:$B$2000,2,FALSE),"Unassigned"))</f>
        <v/>
      </c>
      <c r="K123" t="inlineStr"/>
    </row>
    <row r="124">
      <c r="A124">
        <f>IF($A$2="","",IFERROR(INDEX(OpenPO_Import!$A$1:$AZ$1000,122,MATCH($A$2,OpenPO_Import!$A$1:$AZ$1,0)),""))</f>
        <v/>
      </c>
      <c r="B124">
        <f>IF($B$2="","",IFERROR(INDEX(OpenPO_Import!$A$1:$AZ$1000,122,MATCH($B$2,OpenPO_Import!$A$1:$AZ$1,0)),""))</f>
        <v/>
      </c>
      <c r="C124">
        <f>IF($C$2="","",IFERROR(INDEX(OpenPO_Import!$A$1:$AZ$1000,122,MATCH($C$2,OpenPO_Import!$A$1:$AZ$1,0)),""))</f>
        <v/>
      </c>
      <c r="D124">
        <f>IF($D$2="","",IFERROR(INDEX(OpenPO_Import!$A$1:$AZ$1000,122,MATCH($D$2,OpenPO_Import!$A$1:$AZ$1,0)),""))</f>
        <v/>
      </c>
      <c r="E124" s="15">
        <f>IF($E$2="","",IFERROR(INDEX(OpenPO_Import!$A$1:$AZ$1000,122,MATCH($E$2,OpenPO_Import!$A$1:$AZ$1,0)),""))</f>
        <v/>
      </c>
      <c r="F124" s="15">
        <f>IF(OR(D124="",E124=""),"",D124*E124)</f>
        <v/>
      </c>
      <c r="G124" s="15">
        <f>IF($F$2="","",IFERROR(INDEX(OpenPO_Import!$A$1:$AZ$1000,122,MATCH($F$2,OpenPO_Import!$A$1:$AZ$1,0)),""))</f>
        <v/>
      </c>
      <c r="H124" s="16">
        <f>IF($G$2="","",IFERROR(INDEX(OpenPO_Import!$A$1:$AZ$1000,122,MATCH($G$2,OpenPO_Import!$A$1:$AZ$1,0)),""))</f>
        <v/>
      </c>
      <c r="I124" s="15">
        <f>IF(F124="","",IF(H124="",0,F124*H124))</f>
        <v/>
      </c>
      <c r="J124">
        <f>IF(B124="","",IFERROR(VLOOKUP(B124,Impact_List!$A$6:$B$2000,2,FALSE),"Unassigned"))</f>
        <v/>
      </c>
      <c r="K124" t="inlineStr"/>
    </row>
    <row r="125">
      <c r="A125">
        <f>IF($A$2="","",IFERROR(INDEX(OpenPO_Import!$A$1:$AZ$1000,123,MATCH($A$2,OpenPO_Import!$A$1:$AZ$1,0)),""))</f>
        <v/>
      </c>
      <c r="B125">
        <f>IF($B$2="","",IFERROR(INDEX(OpenPO_Import!$A$1:$AZ$1000,123,MATCH($B$2,OpenPO_Import!$A$1:$AZ$1,0)),""))</f>
        <v/>
      </c>
      <c r="C125">
        <f>IF($C$2="","",IFERROR(INDEX(OpenPO_Import!$A$1:$AZ$1000,123,MATCH($C$2,OpenPO_Import!$A$1:$AZ$1,0)),""))</f>
        <v/>
      </c>
      <c r="D125">
        <f>IF($D$2="","",IFERROR(INDEX(OpenPO_Import!$A$1:$AZ$1000,123,MATCH($D$2,OpenPO_Import!$A$1:$AZ$1,0)),""))</f>
        <v/>
      </c>
      <c r="E125" s="15">
        <f>IF($E$2="","",IFERROR(INDEX(OpenPO_Import!$A$1:$AZ$1000,123,MATCH($E$2,OpenPO_Import!$A$1:$AZ$1,0)),""))</f>
        <v/>
      </c>
      <c r="F125" s="15">
        <f>IF(OR(D125="",E125=""),"",D125*E125)</f>
        <v/>
      </c>
      <c r="G125" s="15">
        <f>IF($F$2="","",IFERROR(INDEX(OpenPO_Import!$A$1:$AZ$1000,123,MATCH($F$2,OpenPO_Import!$A$1:$AZ$1,0)),""))</f>
        <v/>
      </c>
      <c r="H125" s="16">
        <f>IF($G$2="","",IFERROR(INDEX(OpenPO_Import!$A$1:$AZ$1000,123,MATCH($G$2,OpenPO_Import!$A$1:$AZ$1,0)),""))</f>
        <v/>
      </c>
      <c r="I125" s="15">
        <f>IF(F125="","",IF(H125="",0,F125*H125))</f>
        <v/>
      </c>
      <c r="J125">
        <f>IF(B125="","",IFERROR(VLOOKUP(B125,Impact_List!$A$6:$B$2000,2,FALSE),"Unassigned"))</f>
        <v/>
      </c>
      <c r="K125" t="inlineStr"/>
    </row>
    <row r="126">
      <c r="A126">
        <f>IF($A$2="","",IFERROR(INDEX(OpenPO_Import!$A$1:$AZ$1000,124,MATCH($A$2,OpenPO_Import!$A$1:$AZ$1,0)),""))</f>
        <v/>
      </c>
      <c r="B126">
        <f>IF($B$2="","",IFERROR(INDEX(OpenPO_Import!$A$1:$AZ$1000,124,MATCH($B$2,OpenPO_Import!$A$1:$AZ$1,0)),""))</f>
        <v/>
      </c>
      <c r="C126">
        <f>IF($C$2="","",IFERROR(INDEX(OpenPO_Import!$A$1:$AZ$1000,124,MATCH($C$2,OpenPO_Import!$A$1:$AZ$1,0)),""))</f>
        <v/>
      </c>
      <c r="D126">
        <f>IF($D$2="","",IFERROR(INDEX(OpenPO_Import!$A$1:$AZ$1000,124,MATCH($D$2,OpenPO_Import!$A$1:$AZ$1,0)),""))</f>
        <v/>
      </c>
      <c r="E126" s="15">
        <f>IF($E$2="","",IFERROR(INDEX(OpenPO_Import!$A$1:$AZ$1000,124,MATCH($E$2,OpenPO_Import!$A$1:$AZ$1,0)),""))</f>
        <v/>
      </c>
      <c r="F126" s="15">
        <f>IF(OR(D126="",E126=""),"",D126*E126)</f>
        <v/>
      </c>
      <c r="G126" s="15">
        <f>IF($F$2="","",IFERROR(INDEX(OpenPO_Import!$A$1:$AZ$1000,124,MATCH($F$2,OpenPO_Import!$A$1:$AZ$1,0)),""))</f>
        <v/>
      </c>
      <c r="H126" s="16">
        <f>IF($G$2="","",IFERROR(INDEX(OpenPO_Import!$A$1:$AZ$1000,124,MATCH($G$2,OpenPO_Import!$A$1:$AZ$1,0)),""))</f>
        <v/>
      </c>
      <c r="I126" s="15">
        <f>IF(F126="","",IF(H126="",0,F126*H126))</f>
        <v/>
      </c>
      <c r="J126">
        <f>IF(B126="","",IFERROR(VLOOKUP(B126,Impact_List!$A$6:$B$2000,2,FALSE),"Unassigned"))</f>
        <v/>
      </c>
      <c r="K126" t="inlineStr"/>
    </row>
    <row r="127">
      <c r="A127">
        <f>IF($A$2="","",IFERROR(INDEX(OpenPO_Import!$A$1:$AZ$1000,125,MATCH($A$2,OpenPO_Import!$A$1:$AZ$1,0)),""))</f>
        <v/>
      </c>
      <c r="B127">
        <f>IF($B$2="","",IFERROR(INDEX(OpenPO_Import!$A$1:$AZ$1000,125,MATCH($B$2,OpenPO_Import!$A$1:$AZ$1,0)),""))</f>
        <v/>
      </c>
      <c r="C127">
        <f>IF($C$2="","",IFERROR(INDEX(OpenPO_Import!$A$1:$AZ$1000,125,MATCH($C$2,OpenPO_Import!$A$1:$AZ$1,0)),""))</f>
        <v/>
      </c>
      <c r="D127">
        <f>IF($D$2="","",IFERROR(INDEX(OpenPO_Import!$A$1:$AZ$1000,125,MATCH($D$2,OpenPO_Import!$A$1:$AZ$1,0)),""))</f>
        <v/>
      </c>
      <c r="E127" s="15">
        <f>IF($E$2="","",IFERROR(INDEX(OpenPO_Import!$A$1:$AZ$1000,125,MATCH($E$2,OpenPO_Import!$A$1:$AZ$1,0)),""))</f>
        <v/>
      </c>
      <c r="F127" s="15">
        <f>IF(OR(D127="",E127=""),"",D127*E127)</f>
        <v/>
      </c>
      <c r="G127" s="15">
        <f>IF($F$2="","",IFERROR(INDEX(OpenPO_Import!$A$1:$AZ$1000,125,MATCH($F$2,OpenPO_Import!$A$1:$AZ$1,0)),""))</f>
        <v/>
      </c>
      <c r="H127" s="16">
        <f>IF($G$2="","",IFERROR(INDEX(OpenPO_Import!$A$1:$AZ$1000,125,MATCH($G$2,OpenPO_Import!$A$1:$AZ$1,0)),""))</f>
        <v/>
      </c>
      <c r="I127" s="15">
        <f>IF(F127="","",IF(H127="",0,F127*H127))</f>
        <v/>
      </c>
      <c r="J127">
        <f>IF(B127="","",IFERROR(VLOOKUP(B127,Impact_List!$A$6:$B$2000,2,FALSE),"Unassigned"))</f>
        <v/>
      </c>
      <c r="K127" t="inlineStr"/>
    </row>
    <row r="128">
      <c r="A128">
        <f>IF($A$2="","",IFERROR(INDEX(OpenPO_Import!$A$1:$AZ$1000,126,MATCH($A$2,OpenPO_Import!$A$1:$AZ$1,0)),""))</f>
        <v/>
      </c>
      <c r="B128">
        <f>IF($B$2="","",IFERROR(INDEX(OpenPO_Import!$A$1:$AZ$1000,126,MATCH($B$2,OpenPO_Import!$A$1:$AZ$1,0)),""))</f>
        <v/>
      </c>
      <c r="C128">
        <f>IF($C$2="","",IFERROR(INDEX(OpenPO_Import!$A$1:$AZ$1000,126,MATCH($C$2,OpenPO_Import!$A$1:$AZ$1,0)),""))</f>
        <v/>
      </c>
      <c r="D128">
        <f>IF($D$2="","",IFERROR(INDEX(OpenPO_Import!$A$1:$AZ$1000,126,MATCH($D$2,OpenPO_Import!$A$1:$AZ$1,0)),""))</f>
        <v/>
      </c>
      <c r="E128" s="15">
        <f>IF($E$2="","",IFERROR(INDEX(OpenPO_Import!$A$1:$AZ$1000,126,MATCH($E$2,OpenPO_Import!$A$1:$AZ$1,0)),""))</f>
        <v/>
      </c>
      <c r="F128" s="15">
        <f>IF(OR(D128="",E128=""),"",D128*E128)</f>
        <v/>
      </c>
      <c r="G128" s="15">
        <f>IF($F$2="","",IFERROR(INDEX(OpenPO_Import!$A$1:$AZ$1000,126,MATCH($F$2,OpenPO_Import!$A$1:$AZ$1,0)),""))</f>
        <v/>
      </c>
      <c r="H128" s="16">
        <f>IF($G$2="","",IFERROR(INDEX(OpenPO_Import!$A$1:$AZ$1000,126,MATCH($G$2,OpenPO_Import!$A$1:$AZ$1,0)),""))</f>
        <v/>
      </c>
      <c r="I128" s="15">
        <f>IF(F128="","",IF(H128="",0,F128*H128))</f>
        <v/>
      </c>
      <c r="J128">
        <f>IF(B128="","",IFERROR(VLOOKUP(B128,Impact_List!$A$6:$B$2000,2,FALSE),"Unassigned"))</f>
        <v/>
      </c>
      <c r="K128" t="inlineStr"/>
    </row>
    <row r="129">
      <c r="A129">
        <f>IF($A$2="","",IFERROR(INDEX(OpenPO_Import!$A$1:$AZ$1000,127,MATCH($A$2,OpenPO_Import!$A$1:$AZ$1,0)),""))</f>
        <v/>
      </c>
      <c r="B129">
        <f>IF($B$2="","",IFERROR(INDEX(OpenPO_Import!$A$1:$AZ$1000,127,MATCH($B$2,OpenPO_Import!$A$1:$AZ$1,0)),""))</f>
        <v/>
      </c>
      <c r="C129">
        <f>IF($C$2="","",IFERROR(INDEX(OpenPO_Import!$A$1:$AZ$1000,127,MATCH($C$2,OpenPO_Import!$A$1:$AZ$1,0)),""))</f>
        <v/>
      </c>
      <c r="D129">
        <f>IF($D$2="","",IFERROR(INDEX(OpenPO_Import!$A$1:$AZ$1000,127,MATCH($D$2,OpenPO_Import!$A$1:$AZ$1,0)),""))</f>
        <v/>
      </c>
      <c r="E129" s="15">
        <f>IF($E$2="","",IFERROR(INDEX(OpenPO_Import!$A$1:$AZ$1000,127,MATCH($E$2,OpenPO_Import!$A$1:$AZ$1,0)),""))</f>
        <v/>
      </c>
      <c r="F129" s="15">
        <f>IF(OR(D129="",E129=""),"",D129*E129)</f>
        <v/>
      </c>
      <c r="G129" s="15">
        <f>IF($F$2="","",IFERROR(INDEX(OpenPO_Import!$A$1:$AZ$1000,127,MATCH($F$2,OpenPO_Import!$A$1:$AZ$1,0)),""))</f>
        <v/>
      </c>
      <c r="H129" s="16">
        <f>IF($G$2="","",IFERROR(INDEX(OpenPO_Import!$A$1:$AZ$1000,127,MATCH($G$2,OpenPO_Import!$A$1:$AZ$1,0)),""))</f>
        <v/>
      </c>
      <c r="I129" s="15">
        <f>IF(F129="","",IF(H129="",0,F129*H129))</f>
        <v/>
      </c>
      <c r="J129">
        <f>IF(B129="","",IFERROR(VLOOKUP(B129,Impact_List!$A$6:$B$2000,2,FALSE),"Unassigned"))</f>
        <v/>
      </c>
      <c r="K129" t="inlineStr"/>
    </row>
    <row r="130">
      <c r="A130">
        <f>IF($A$2="","",IFERROR(INDEX(OpenPO_Import!$A$1:$AZ$1000,128,MATCH($A$2,OpenPO_Import!$A$1:$AZ$1,0)),""))</f>
        <v/>
      </c>
      <c r="B130">
        <f>IF($B$2="","",IFERROR(INDEX(OpenPO_Import!$A$1:$AZ$1000,128,MATCH($B$2,OpenPO_Import!$A$1:$AZ$1,0)),""))</f>
        <v/>
      </c>
      <c r="C130">
        <f>IF($C$2="","",IFERROR(INDEX(OpenPO_Import!$A$1:$AZ$1000,128,MATCH($C$2,OpenPO_Import!$A$1:$AZ$1,0)),""))</f>
        <v/>
      </c>
      <c r="D130">
        <f>IF($D$2="","",IFERROR(INDEX(OpenPO_Import!$A$1:$AZ$1000,128,MATCH($D$2,OpenPO_Import!$A$1:$AZ$1,0)),""))</f>
        <v/>
      </c>
      <c r="E130" s="15">
        <f>IF($E$2="","",IFERROR(INDEX(OpenPO_Import!$A$1:$AZ$1000,128,MATCH($E$2,OpenPO_Import!$A$1:$AZ$1,0)),""))</f>
        <v/>
      </c>
      <c r="F130" s="15">
        <f>IF(OR(D130="",E130=""),"",D130*E130)</f>
        <v/>
      </c>
      <c r="G130" s="15">
        <f>IF($F$2="","",IFERROR(INDEX(OpenPO_Import!$A$1:$AZ$1000,128,MATCH($F$2,OpenPO_Import!$A$1:$AZ$1,0)),""))</f>
        <v/>
      </c>
      <c r="H130" s="16">
        <f>IF($G$2="","",IFERROR(INDEX(OpenPO_Import!$A$1:$AZ$1000,128,MATCH($G$2,OpenPO_Import!$A$1:$AZ$1,0)),""))</f>
        <v/>
      </c>
      <c r="I130" s="15">
        <f>IF(F130="","",IF(H130="",0,F130*H130))</f>
        <v/>
      </c>
      <c r="J130">
        <f>IF(B130="","",IFERROR(VLOOKUP(B130,Impact_List!$A$6:$B$2000,2,FALSE),"Unassigned"))</f>
        <v/>
      </c>
      <c r="K130" t="inlineStr"/>
    </row>
    <row r="131">
      <c r="A131">
        <f>IF($A$2="","",IFERROR(INDEX(OpenPO_Import!$A$1:$AZ$1000,129,MATCH($A$2,OpenPO_Import!$A$1:$AZ$1,0)),""))</f>
        <v/>
      </c>
      <c r="B131">
        <f>IF($B$2="","",IFERROR(INDEX(OpenPO_Import!$A$1:$AZ$1000,129,MATCH($B$2,OpenPO_Import!$A$1:$AZ$1,0)),""))</f>
        <v/>
      </c>
      <c r="C131">
        <f>IF($C$2="","",IFERROR(INDEX(OpenPO_Import!$A$1:$AZ$1000,129,MATCH($C$2,OpenPO_Import!$A$1:$AZ$1,0)),""))</f>
        <v/>
      </c>
      <c r="D131">
        <f>IF($D$2="","",IFERROR(INDEX(OpenPO_Import!$A$1:$AZ$1000,129,MATCH($D$2,OpenPO_Import!$A$1:$AZ$1,0)),""))</f>
        <v/>
      </c>
      <c r="E131" s="15">
        <f>IF($E$2="","",IFERROR(INDEX(OpenPO_Import!$A$1:$AZ$1000,129,MATCH($E$2,OpenPO_Import!$A$1:$AZ$1,0)),""))</f>
        <v/>
      </c>
      <c r="F131" s="15">
        <f>IF(OR(D131="",E131=""),"",D131*E131)</f>
        <v/>
      </c>
      <c r="G131" s="15">
        <f>IF($F$2="","",IFERROR(INDEX(OpenPO_Import!$A$1:$AZ$1000,129,MATCH($F$2,OpenPO_Import!$A$1:$AZ$1,0)),""))</f>
        <v/>
      </c>
      <c r="H131" s="16">
        <f>IF($G$2="","",IFERROR(INDEX(OpenPO_Import!$A$1:$AZ$1000,129,MATCH($G$2,OpenPO_Import!$A$1:$AZ$1,0)),""))</f>
        <v/>
      </c>
      <c r="I131" s="15">
        <f>IF(F131="","",IF(H131="",0,F131*H131))</f>
        <v/>
      </c>
      <c r="J131">
        <f>IF(B131="","",IFERROR(VLOOKUP(B131,Impact_List!$A$6:$B$2000,2,FALSE),"Unassigned"))</f>
        <v/>
      </c>
      <c r="K131" t="inlineStr"/>
    </row>
    <row r="132">
      <c r="A132">
        <f>IF($A$2="","",IFERROR(INDEX(OpenPO_Import!$A$1:$AZ$1000,130,MATCH($A$2,OpenPO_Import!$A$1:$AZ$1,0)),""))</f>
        <v/>
      </c>
      <c r="B132">
        <f>IF($B$2="","",IFERROR(INDEX(OpenPO_Import!$A$1:$AZ$1000,130,MATCH($B$2,OpenPO_Import!$A$1:$AZ$1,0)),""))</f>
        <v/>
      </c>
      <c r="C132">
        <f>IF($C$2="","",IFERROR(INDEX(OpenPO_Import!$A$1:$AZ$1000,130,MATCH($C$2,OpenPO_Import!$A$1:$AZ$1,0)),""))</f>
        <v/>
      </c>
      <c r="D132">
        <f>IF($D$2="","",IFERROR(INDEX(OpenPO_Import!$A$1:$AZ$1000,130,MATCH($D$2,OpenPO_Import!$A$1:$AZ$1,0)),""))</f>
        <v/>
      </c>
      <c r="E132" s="15">
        <f>IF($E$2="","",IFERROR(INDEX(OpenPO_Import!$A$1:$AZ$1000,130,MATCH($E$2,OpenPO_Import!$A$1:$AZ$1,0)),""))</f>
        <v/>
      </c>
      <c r="F132" s="15">
        <f>IF(OR(D132="",E132=""),"",D132*E132)</f>
        <v/>
      </c>
      <c r="G132" s="15">
        <f>IF($F$2="","",IFERROR(INDEX(OpenPO_Import!$A$1:$AZ$1000,130,MATCH($F$2,OpenPO_Import!$A$1:$AZ$1,0)),""))</f>
        <v/>
      </c>
      <c r="H132" s="16">
        <f>IF($G$2="","",IFERROR(INDEX(OpenPO_Import!$A$1:$AZ$1000,130,MATCH($G$2,OpenPO_Import!$A$1:$AZ$1,0)),""))</f>
        <v/>
      </c>
      <c r="I132" s="15">
        <f>IF(F132="","",IF(H132="",0,F132*H132))</f>
        <v/>
      </c>
      <c r="J132">
        <f>IF(B132="","",IFERROR(VLOOKUP(B132,Impact_List!$A$6:$B$2000,2,FALSE),"Unassigned"))</f>
        <v/>
      </c>
      <c r="K132" t="inlineStr"/>
    </row>
    <row r="133">
      <c r="A133">
        <f>IF($A$2="","",IFERROR(INDEX(OpenPO_Import!$A$1:$AZ$1000,131,MATCH($A$2,OpenPO_Import!$A$1:$AZ$1,0)),""))</f>
        <v/>
      </c>
      <c r="B133">
        <f>IF($B$2="","",IFERROR(INDEX(OpenPO_Import!$A$1:$AZ$1000,131,MATCH($B$2,OpenPO_Import!$A$1:$AZ$1,0)),""))</f>
        <v/>
      </c>
      <c r="C133">
        <f>IF($C$2="","",IFERROR(INDEX(OpenPO_Import!$A$1:$AZ$1000,131,MATCH($C$2,OpenPO_Import!$A$1:$AZ$1,0)),""))</f>
        <v/>
      </c>
      <c r="D133">
        <f>IF($D$2="","",IFERROR(INDEX(OpenPO_Import!$A$1:$AZ$1000,131,MATCH($D$2,OpenPO_Import!$A$1:$AZ$1,0)),""))</f>
        <v/>
      </c>
      <c r="E133" s="15">
        <f>IF($E$2="","",IFERROR(INDEX(OpenPO_Import!$A$1:$AZ$1000,131,MATCH($E$2,OpenPO_Import!$A$1:$AZ$1,0)),""))</f>
        <v/>
      </c>
      <c r="F133" s="15">
        <f>IF(OR(D133="",E133=""),"",D133*E133)</f>
        <v/>
      </c>
      <c r="G133" s="15">
        <f>IF($F$2="","",IFERROR(INDEX(OpenPO_Import!$A$1:$AZ$1000,131,MATCH($F$2,OpenPO_Import!$A$1:$AZ$1,0)),""))</f>
        <v/>
      </c>
      <c r="H133" s="16">
        <f>IF($G$2="","",IFERROR(INDEX(OpenPO_Import!$A$1:$AZ$1000,131,MATCH($G$2,OpenPO_Import!$A$1:$AZ$1,0)),""))</f>
        <v/>
      </c>
      <c r="I133" s="15">
        <f>IF(F133="","",IF(H133="",0,F133*H133))</f>
        <v/>
      </c>
      <c r="J133">
        <f>IF(B133="","",IFERROR(VLOOKUP(B133,Impact_List!$A$6:$B$2000,2,FALSE),"Unassigned"))</f>
        <v/>
      </c>
      <c r="K133" t="inlineStr"/>
    </row>
    <row r="134">
      <c r="A134">
        <f>IF($A$2="","",IFERROR(INDEX(OpenPO_Import!$A$1:$AZ$1000,132,MATCH($A$2,OpenPO_Import!$A$1:$AZ$1,0)),""))</f>
        <v/>
      </c>
      <c r="B134">
        <f>IF($B$2="","",IFERROR(INDEX(OpenPO_Import!$A$1:$AZ$1000,132,MATCH($B$2,OpenPO_Import!$A$1:$AZ$1,0)),""))</f>
        <v/>
      </c>
      <c r="C134">
        <f>IF($C$2="","",IFERROR(INDEX(OpenPO_Import!$A$1:$AZ$1000,132,MATCH($C$2,OpenPO_Import!$A$1:$AZ$1,0)),""))</f>
        <v/>
      </c>
      <c r="D134">
        <f>IF($D$2="","",IFERROR(INDEX(OpenPO_Import!$A$1:$AZ$1000,132,MATCH($D$2,OpenPO_Import!$A$1:$AZ$1,0)),""))</f>
        <v/>
      </c>
      <c r="E134" s="15">
        <f>IF($E$2="","",IFERROR(INDEX(OpenPO_Import!$A$1:$AZ$1000,132,MATCH($E$2,OpenPO_Import!$A$1:$AZ$1,0)),""))</f>
        <v/>
      </c>
      <c r="F134" s="15">
        <f>IF(OR(D134="",E134=""),"",D134*E134)</f>
        <v/>
      </c>
      <c r="G134" s="15">
        <f>IF($F$2="","",IFERROR(INDEX(OpenPO_Import!$A$1:$AZ$1000,132,MATCH($F$2,OpenPO_Import!$A$1:$AZ$1,0)),""))</f>
        <v/>
      </c>
      <c r="H134" s="16">
        <f>IF($G$2="","",IFERROR(INDEX(OpenPO_Import!$A$1:$AZ$1000,132,MATCH($G$2,OpenPO_Import!$A$1:$AZ$1,0)),""))</f>
        <v/>
      </c>
      <c r="I134" s="15">
        <f>IF(F134="","",IF(H134="",0,F134*H134))</f>
        <v/>
      </c>
      <c r="J134">
        <f>IF(B134="","",IFERROR(VLOOKUP(B134,Impact_List!$A$6:$B$2000,2,FALSE),"Unassigned"))</f>
        <v/>
      </c>
      <c r="K134" t="inlineStr"/>
    </row>
    <row r="135">
      <c r="A135">
        <f>IF($A$2="","",IFERROR(INDEX(OpenPO_Import!$A$1:$AZ$1000,133,MATCH($A$2,OpenPO_Import!$A$1:$AZ$1,0)),""))</f>
        <v/>
      </c>
      <c r="B135">
        <f>IF($B$2="","",IFERROR(INDEX(OpenPO_Import!$A$1:$AZ$1000,133,MATCH($B$2,OpenPO_Import!$A$1:$AZ$1,0)),""))</f>
        <v/>
      </c>
      <c r="C135">
        <f>IF($C$2="","",IFERROR(INDEX(OpenPO_Import!$A$1:$AZ$1000,133,MATCH($C$2,OpenPO_Import!$A$1:$AZ$1,0)),""))</f>
        <v/>
      </c>
      <c r="D135">
        <f>IF($D$2="","",IFERROR(INDEX(OpenPO_Import!$A$1:$AZ$1000,133,MATCH($D$2,OpenPO_Import!$A$1:$AZ$1,0)),""))</f>
        <v/>
      </c>
      <c r="E135" s="15">
        <f>IF($E$2="","",IFERROR(INDEX(OpenPO_Import!$A$1:$AZ$1000,133,MATCH($E$2,OpenPO_Import!$A$1:$AZ$1,0)),""))</f>
        <v/>
      </c>
      <c r="F135" s="15">
        <f>IF(OR(D135="",E135=""),"",D135*E135)</f>
        <v/>
      </c>
      <c r="G135" s="15">
        <f>IF($F$2="","",IFERROR(INDEX(OpenPO_Import!$A$1:$AZ$1000,133,MATCH($F$2,OpenPO_Import!$A$1:$AZ$1,0)),""))</f>
        <v/>
      </c>
      <c r="H135" s="16">
        <f>IF($G$2="","",IFERROR(INDEX(OpenPO_Import!$A$1:$AZ$1000,133,MATCH($G$2,OpenPO_Import!$A$1:$AZ$1,0)),""))</f>
        <v/>
      </c>
      <c r="I135" s="15">
        <f>IF(F135="","",IF(H135="",0,F135*H135))</f>
        <v/>
      </c>
      <c r="J135">
        <f>IF(B135="","",IFERROR(VLOOKUP(B135,Impact_List!$A$6:$B$2000,2,FALSE),"Unassigned"))</f>
        <v/>
      </c>
      <c r="K135" t="inlineStr"/>
    </row>
    <row r="136">
      <c r="A136">
        <f>IF($A$2="","",IFERROR(INDEX(OpenPO_Import!$A$1:$AZ$1000,134,MATCH($A$2,OpenPO_Import!$A$1:$AZ$1,0)),""))</f>
        <v/>
      </c>
      <c r="B136">
        <f>IF($B$2="","",IFERROR(INDEX(OpenPO_Import!$A$1:$AZ$1000,134,MATCH($B$2,OpenPO_Import!$A$1:$AZ$1,0)),""))</f>
        <v/>
      </c>
      <c r="C136">
        <f>IF($C$2="","",IFERROR(INDEX(OpenPO_Import!$A$1:$AZ$1000,134,MATCH($C$2,OpenPO_Import!$A$1:$AZ$1,0)),""))</f>
        <v/>
      </c>
      <c r="D136">
        <f>IF($D$2="","",IFERROR(INDEX(OpenPO_Import!$A$1:$AZ$1000,134,MATCH($D$2,OpenPO_Import!$A$1:$AZ$1,0)),""))</f>
        <v/>
      </c>
      <c r="E136" s="15">
        <f>IF($E$2="","",IFERROR(INDEX(OpenPO_Import!$A$1:$AZ$1000,134,MATCH($E$2,OpenPO_Import!$A$1:$AZ$1,0)),""))</f>
        <v/>
      </c>
      <c r="F136" s="15">
        <f>IF(OR(D136="",E136=""),"",D136*E136)</f>
        <v/>
      </c>
      <c r="G136" s="15">
        <f>IF($F$2="","",IFERROR(INDEX(OpenPO_Import!$A$1:$AZ$1000,134,MATCH($F$2,OpenPO_Import!$A$1:$AZ$1,0)),""))</f>
        <v/>
      </c>
      <c r="H136" s="16">
        <f>IF($G$2="","",IFERROR(INDEX(OpenPO_Import!$A$1:$AZ$1000,134,MATCH($G$2,OpenPO_Import!$A$1:$AZ$1,0)),""))</f>
        <v/>
      </c>
      <c r="I136" s="15">
        <f>IF(F136="","",IF(H136="",0,F136*H136))</f>
        <v/>
      </c>
      <c r="J136">
        <f>IF(B136="","",IFERROR(VLOOKUP(B136,Impact_List!$A$6:$B$2000,2,FALSE),"Unassigned"))</f>
        <v/>
      </c>
      <c r="K136" t="inlineStr"/>
    </row>
    <row r="137">
      <c r="A137">
        <f>IF($A$2="","",IFERROR(INDEX(OpenPO_Import!$A$1:$AZ$1000,135,MATCH($A$2,OpenPO_Import!$A$1:$AZ$1,0)),""))</f>
        <v/>
      </c>
      <c r="B137">
        <f>IF($B$2="","",IFERROR(INDEX(OpenPO_Import!$A$1:$AZ$1000,135,MATCH($B$2,OpenPO_Import!$A$1:$AZ$1,0)),""))</f>
        <v/>
      </c>
      <c r="C137">
        <f>IF($C$2="","",IFERROR(INDEX(OpenPO_Import!$A$1:$AZ$1000,135,MATCH($C$2,OpenPO_Import!$A$1:$AZ$1,0)),""))</f>
        <v/>
      </c>
      <c r="D137">
        <f>IF($D$2="","",IFERROR(INDEX(OpenPO_Import!$A$1:$AZ$1000,135,MATCH($D$2,OpenPO_Import!$A$1:$AZ$1,0)),""))</f>
        <v/>
      </c>
      <c r="E137" s="15">
        <f>IF($E$2="","",IFERROR(INDEX(OpenPO_Import!$A$1:$AZ$1000,135,MATCH($E$2,OpenPO_Import!$A$1:$AZ$1,0)),""))</f>
        <v/>
      </c>
      <c r="F137" s="15">
        <f>IF(OR(D137="",E137=""),"",D137*E137)</f>
        <v/>
      </c>
      <c r="G137" s="15">
        <f>IF($F$2="","",IFERROR(INDEX(OpenPO_Import!$A$1:$AZ$1000,135,MATCH($F$2,OpenPO_Import!$A$1:$AZ$1,0)),""))</f>
        <v/>
      </c>
      <c r="H137" s="16">
        <f>IF($G$2="","",IFERROR(INDEX(OpenPO_Import!$A$1:$AZ$1000,135,MATCH($G$2,OpenPO_Import!$A$1:$AZ$1,0)),""))</f>
        <v/>
      </c>
      <c r="I137" s="15">
        <f>IF(F137="","",IF(H137="",0,F137*H137))</f>
        <v/>
      </c>
      <c r="J137">
        <f>IF(B137="","",IFERROR(VLOOKUP(B137,Impact_List!$A$6:$B$2000,2,FALSE),"Unassigned"))</f>
        <v/>
      </c>
      <c r="K137" t="inlineStr"/>
    </row>
    <row r="138">
      <c r="A138">
        <f>IF($A$2="","",IFERROR(INDEX(OpenPO_Import!$A$1:$AZ$1000,136,MATCH($A$2,OpenPO_Import!$A$1:$AZ$1,0)),""))</f>
        <v/>
      </c>
      <c r="B138">
        <f>IF($B$2="","",IFERROR(INDEX(OpenPO_Import!$A$1:$AZ$1000,136,MATCH($B$2,OpenPO_Import!$A$1:$AZ$1,0)),""))</f>
        <v/>
      </c>
      <c r="C138">
        <f>IF($C$2="","",IFERROR(INDEX(OpenPO_Import!$A$1:$AZ$1000,136,MATCH($C$2,OpenPO_Import!$A$1:$AZ$1,0)),""))</f>
        <v/>
      </c>
      <c r="D138">
        <f>IF($D$2="","",IFERROR(INDEX(OpenPO_Import!$A$1:$AZ$1000,136,MATCH($D$2,OpenPO_Import!$A$1:$AZ$1,0)),""))</f>
        <v/>
      </c>
      <c r="E138" s="15">
        <f>IF($E$2="","",IFERROR(INDEX(OpenPO_Import!$A$1:$AZ$1000,136,MATCH($E$2,OpenPO_Import!$A$1:$AZ$1,0)),""))</f>
        <v/>
      </c>
      <c r="F138" s="15">
        <f>IF(OR(D138="",E138=""),"",D138*E138)</f>
        <v/>
      </c>
      <c r="G138" s="15">
        <f>IF($F$2="","",IFERROR(INDEX(OpenPO_Import!$A$1:$AZ$1000,136,MATCH($F$2,OpenPO_Import!$A$1:$AZ$1,0)),""))</f>
        <v/>
      </c>
      <c r="H138" s="16">
        <f>IF($G$2="","",IFERROR(INDEX(OpenPO_Import!$A$1:$AZ$1000,136,MATCH($G$2,OpenPO_Import!$A$1:$AZ$1,0)),""))</f>
        <v/>
      </c>
      <c r="I138" s="15">
        <f>IF(F138="","",IF(H138="",0,F138*H138))</f>
        <v/>
      </c>
      <c r="J138">
        <f>IF(B138="","",IFERROR(VLOOKUP(B138,Impact_List!$A$6:$B$2000,2,FALSE),"Unassigned"))</f>
        <v/>
      </c>
      <c r="K138" t="inlineStr"/>
    </row>
    <row r="139">
      <c r="A139">
        <f>IF($A$2="","",IFERROR(INDEX(OpenPO_Import!$A$1:$AZ$1000,137,MATCH($A$2,OpenPO_Import!$A$1:$AZ$1,0)),""))</f>
        <v/>
      </c>
      <c r="B139">
        <f>IF($B$2="","",IFERROR(INDEX(OpenPO_Import!$A$1:$AZ$1000,137,MATCH($B$2,OpenPO_Import!$A$1:$AZ$1,0)),""))</f>
        <v/>
      </c>
      <c r="C139">
        <f>IF($C$2="","",IFERROR(INDEX(OpenPO_Import!$A$1:$AZ$1000,137,MATCH($C$2,OpenPO_Import!$A$1:$AZ$1,0)),""))</f>
        <v/>
      </c>
      <c r="D139">
        <f>IF($D$2="","",IFERROR(INDEX(OpenPO_Import!$A$1:$AZ$1000,137,MATCH($D$2,OpenPO_Import!$A$1:$AZ$1,0)),""))</f>
        <v/>
      </c>
      <c r="E139" s="15">
        <f>IF($E$2="","",IFERROR(INDEX(OpenPO_Import!$A$1:$AZ$1000,137,MATCH($E$2,OpenPO_Import!$A$1:$AZ$1,0)),""))</f>
        <v/>
      </c>
      <c r="F139" s="15">
        <f>IF(OR(D139="",E139=""),"",D139*E139)</f>
        <v/>
      </c>
      <c r="G139" s="15">
        <f>IF($F$2="","",IFERROR(INDEX(OpenPO_Import!$A$1:$AZ$1000,137,MATCH($F$2,OpenPO_Import!$A$1:$AZ$1,0)),""))</f>
        <v/>
      </c>
      <c r="H139" s="16">
        <f>IF($G$2="","",IFERROR(INDEX(OpenPO_Import!$A$1:$AZ$1000,137,MATCH($G$2,OpenPO_Import!$A$1:$AZ$1,0)),""))</f>
        <v/>
      </c>
      <c r="I139" s="15">
        <f>IF(F139="","",IF(H139="",0,F139*H139))</f>
        <v/>
      </c>
      <c r="J139">
        <f>IF(B139="","",IFERROR(VLOOKUP(B139,Impact_List!$A$6:$B$2000,2,FALSE),"Unassigned"))</f>
        <v/>
      </c>
      <c r="K139" t="inlineStr"/>
    </row>
    <row r="140">
      <c r="A140">
        <f>IF($A$2="","",IFERROR(INDEX(OpenPO_Import!$A$1:$AZ$1000,138,MATCH($A$2,OpenPO_Import!$A$1:$AZ$1,0)),""))</f>
        <v/>
      </c>
      <c r="B140">
        <f>IF($B$2="","",IFERROR(INDEX(OpenPO_Import!$A$1:$AZ$1000,138,MATCH($B$2,OpenPO_Import!$A$1:$AZ$1,0)),""))</f>
        <v/>
      </c>
      <c r="C140">
        <f>IF($C$2="","",IFERROR(INDEX(OpenPO_Import!$A$1:$AZ$1000,138,MATCH($C$2,OpenPO_Import!$A$1:$AZ$1,0)),""))</f>
        <v/>
      </c>
      <c r="D140">
        <f>IF($D$2="","",IFERROR(INDEX(OpenPO_Import!$A$1:$AZ$1000,138,MATCH($D$2,OpenPO_Import!$A$1:$AZ$1,0)),""))</f>
        <v/>
      </c>
      <c r="E140" s="15">
        <f>IF($E$2="","",IFERROR(INDEX(OpenPO_Import!$A$1:$AZ$1000,138,MATCH($E$2,OpenPO_Import!$A$1:$AZ$1,0)),""))</f>
        <v/>
      </c>
      <c r="F140" s="15">
        <f>IF(OR(D140="",E140=""),"",D140*E140)</f>
        <v/>
      </c>
      <c r="G140" s="15">
        <f>IF($F$2="","",IFERROR(INDEX(OpenPO_Import!$A$1:$AZ$1000,138,MATCH($F$2,OpenPO_Import!$A$1:$AZ$1,0)),""))</f>
        <v/>
      </c>
      <c r="H140" s="16">
        <f>IF($G$2="","",IFERROR(INDEX(OpenPO_Import!$A$1:$AZ$1000,138,MATCH($G$2,OpenPO_Import!$A$1:$AZ$1,0)),""))</f>
        <v/>
      </c>
      <c r="I140" s="15">
        <f>IF(F140="","",IF(H140="",0,F140*H140))</f>
        <v/>
      </c>
      <c r="J140">
        <f>IF(B140="","",IFERROR(VLOOKUP(B140,Impact_List!$A$6:$B$2000,2,FALSE),"Unassigned"))</f>
        <v/>
      </c>
      <c r="K140" t="inlineStr"/>
    </row>
    <row r="141">
      <c r="A141">
        <f>IF($A$2="","",IFERROR(INDEX(OpenPO_Import!$A$1:$AZ$1000,139,MATCH($A$2,OpenPO_Import!$A$1:$AZ$1,0)),""))</f>
        <v/>
      </c>
      <c r="B141">
        <f>IF($B$2="","",IFERROR(INDEX(OpenPO_Import!$A$1:$AZ$1000,139,MATCH($B$2,OpenPO_Import!$A$1:$AZ$1,0)),""))</f>
        <v/>
      </c>
      <c r="C141">
        <f>IF($C$2="","",IFERROR(INDEX(OpenPO_Import!$A$1:$AZ$1000,139,MATCH($C$2,OpenPO_Import!$A$1:$AZ$1,0)),""))</f>
        <v/>
      </c>
      <c r="D141">
        <f>IF($D$2="","",IFERROR(INDEX(OpenPO_Import!$A$1:$AZ$1000,139,MATCH($D$2,OpenPO_Import!$A$1:$AZ$1,0)),""))</f>
        <v/>
      </c>
      <c r="E141" s="15">
        <f>IF($E$2="","",IFERROR(INDEX(OpenPO_Import!$A$1:$AZ$1000,139,MATCH($E$2,OpenPO_Import!$A$1:$AZ$1,0)),""))</f>
        <v/>
      </c>
      <c r="F141" s="15">
        <f>IF(OR(D141="",E141=""),"",D141*E141)</f>
        <v/>
      </c>
      <c r="G141" s="15">
        <f>IF($F$2="","",IFERROR(INDEX(OpenPO_Import!$A$1:$AZ$1000,139,MATCH($F$2,OpenPO_Import!$A$1:$AZ$1,0)),""))</f>
        <v/>
      </c>
      <c r="H141" s="16">
        <f>IF($G$2="","",IFERROR(INDEX(OpenPO_Import!$A$1:$AZ$1000,139,MATCH($G$2,OpenPO_Import!$A$1:$AZ$1,0)),""))</f>
        <v/>
      </c>
      <c r="I141" s="15">
        <f>IF(F141="","",IF(H141="",0,F141*H141))</f>
        <v/>
      </c>
      <c r="J141">
        <f>IF(B141="","",IFERROR(VLOOKUP(B141,Impact_List!$A$6:$B$2000,2,FALSE),"Unassigned"))</f>
        <v/>
      </c>
      <c r="K141" t="inlineStr"/>
    </row>
    <row r="142">
      <c r="A142">
        <f>IF($A$2="","",IFERROR(INDEX(OpenPO_Import!$A$1:$AZ$1000,140,MATCH($A$2,OpenPO_Import!$A$1:$AZ$1,0)),""))</f>
        <v/>
      </c>
      <c r="B142">
        <f>IF($B$2="","",IFERROR(INDEX(OpenPO_Import!$A$1:$AZ$1000,140,MATCH($B$2,OpenPO_Import!$A$1:$AZ$1,0)),""))</f>
        <v/>
      </c>
      <c r="C142">
        <f>IF($C$2="","",IFERROR(INDEX(OpenPO_Import!$A$1:$AZ$1000,140,MATCH($C$2,OpenPO_Import!$A$1:$AZ$1,0)),""))</f>
        <v/>
      </c>
      <c r="D142">
        <f>IF($D$2="","",IFERROR(INDEX(OpenPO_Import!$A$1:$AZ$1000,140,MATCH($D$2,OpenPO_Import!$A$1:$AZ$1,0)),""))</f>
        <v/>
      </c>
      <c r="E142" s="15">
        <f>IF($E$2="","",IFERROR(INDEX(OpenPO_Import!$A$1:$AZ$1000,140,MATCH($E$2,OpenPO_Import!$A$1:$AZ$1,0)),""))</f>
        <v/>
      </c>
      <c r="F142" s="15">
        <f>IF(OR(D142="",E142=""),"",D142*E142)</f>
        <v/>
      </c>
      <c r="G142" s="15">
        <f>IF($F$2="","",IFERROR(INDEX(OpenPO_Import!$A$1:$AZ$1000,140,MATCH($F$2,OpenPO_Import!$A$1:$AZ$1,0)),""))</f>
        <v/>
      </c>
      <c r="H142" s="16">
        <f>IF($G$2="","",IFERROR(INDEX(OpenPO_Import!$A$1:$AZ$1000,140,MATCH($G$2,OpenPO_Import!$A$1:$AZ$1,0)),""))</f>
        <v/>
      </c>
      <c r="I142" s="15">
        <f>IF(F142="","",IF(H142="",0,F142*H142))</f>
        <v/>
      </c>
      <c r="J142">
        <f>IF(B142="","",IFERROR(VLOOKUP(B142,Impact_List!$A$6:$B$2000,2,FALSE),"Unassigned"))</f>
        <v/>
      </c>
      <c r="K142" t="inlineStr"/>
    </row>
    <row r="143">
      <c r="A143">
        <f>IF($A$2="","",IFERROR(INDEX(OpenPO_Import!$A$1:$AZ$1000,141,MATCH($A$2,OpenPO_Import!$A$1:$AZ$1,0)),""))</f>
        <v/>
      </c>
      <c r="B143">
        <f>IF($B$2="","",IFERROR(INDEX(OpenPO_Import!$A$1:$AZ$1000,141,MATCH($B$2,OpenPO_Import!$A$1:$AZ$1,0)),""))</f>
        <v/>
      </c>
      <c r="C143">
        <f>IF($C$2="","",IFERROR(INDEX(OpenPO_Import!$A$1:$AZ$1000,141,MATCH($C$2,OpenPO_Import!$A$1:$AZ$1,0)),""))</f>
        <v/>
      </c>
      <c r="D143">
        <f>IF($D$2="","",IFERROR(INDEX(OpenPO_Import!$A$1:$AZ$1000,141,MATCH($D$2,OpenPO_Import!$A$1:$AZ$1,0)),""))</f>
        <v/>
      </c>
      <c r="E143" s="15">
        <f>IF($E$2="","",IFERROR(INDEX(OpenPO_Import!$A$1:$AZ$1000,141,MATCH($E$2,OpenPO_Import!$A$1:$AZ$1,0)),""))</f>
        <v/>
      </c>
      <c r="F143" s="15">
        <f>IF(OR(D143="",E143=""),"",D143*E143)</f>
        <v/>
      </c>
      <c r="G143" s="15">
        <f>IF($F$2="","",IFERROR(INDEX(OpenPO_Import!$A$1:$AZ$1000,141,MATCH($F$2,OpenPO_Import!$A$1:$AZ$1,0)),""))</f>
        <v/>
      </c>
      <c r="H143" s="16">
        <f>IF($G$2="","",IFERROR(INDEX(OpenPO_Import!$A$1:$AZ$1000,141,MATCH($G$2,OpenPO_Import!$A$1:$AZ$1,0)),""))</f>
        <v/>
      </c>
      <c r="I143" s="15">
        <f>IF(F143="","",IF(H143="",0,F143*H143))</f>
        <v/>
      </c>
      <c r="J143">
        <f>IF(B143="","",IFERROR(VLOOKUP(B143,Impact_List!$A$6:$B$2000,2,FALSE),"Unassigned"))</f>
        <v/>
      </c>
      <c r="K143" t="inlineStr"/>
    </row>
    <row r="144">
      <c r="A144">
        <f>IF($A$2="","",IFERROR(INDEX(OpenPO_Import!$A$1:$AZ$1000,142,MATCH($A$2,OpenPO_Import!$A$1:$AZ$1,0)),""))</f>
        <v/>
      </c>
      <c r="B144">
        <f>IF($B$2="","",IFERROR(INDEX(OpenPO_Import!$A$1:$AZ$1000,142,MATCH($B$2,OpenPO_Import!$A$1:$AZ$1,0)),""))</f>
        <v/>
      </c>
      <c r="C144">
        <f>IF($C$2="","",IFERROR(INDEX(OpenPO_Import!$A$1:$AZ$1000,142,MATCH($C$2,OpenPO_Import!$A$1:$AZ$1,0)),""))</f>
        <v/>
      </c>
      <c r="D144">
        <f>IF($D$2="","",IFERROR(INDEX(OpenPO_Import!$A$1:$AZ$1000,142,MATCH($D$2,OpenPO_Import!$A$1:$AZ$1,0)),""))</f>
        <v/>
      </c>
      <c r="E144" s="15">
        <f>IF($E$2="","",IFERROR(INDEX(OpenPO_Import!$A$1:$AZ$1000,142,MATCH($E$2,OpenPO_Import!$A$1:$AZ$1,0)),""))</f>
        <v/>
      </c>
      <c r="F144" s="15">
        <f>IF(OR(D144="",E144=""),"",D144*E144)</f>
        <v/>
      </c>
      <c r="G144" s="15">
        <f>IF($F$2="","",IFERROR(INDEX(OpenPO_Import!$A$1:$AZ$1000,142,MATCH($F$2,OpenPO_Import!$A$1:$AZ$1,0)),""))</f>
        <v/>
      </c>
      <c r="H144" s="16">
        <f>IF($G$2="","",IFERROR(INDEX(OpenPO_Import!$A$1:$AZ$1000,142,MATCH($G$2,OpenPO_Import!$A$1:$AZ$1,0)),""))</f>
        <v/>
      </c>
      <c r="I144" s="15">
        <f>IF(F144="","",IF(H144="",0,F144*H144))</f>
        <v/>
      </c>
      <c r="J144">
        <f>IF(B144="","",IFERROR(VLOOKUP(B144,Impact_List!$A$6:$B$2000,2,FALSE),"Unassigned"))</f>
        <v/>
      </c>
      <c r="K144" t="inlineStr"/>
    </row>
    <row r="145">
      <c r="A145">
        <f>IF($A$2="","",IFERROR(INDEX(OpenPO_Import!$A$1:$AZ$1000,143,MATCH($A$2,OpenPO_Import!$A$1:$AZ$1,0)),""))</f>
        <v/>
      </c>
      <c r="B145">
        <f>IF($B$2="","",IFERROR(INDEX(OpenPO_Import!$A$1:$AZ$1000,143,MATCH($B$2,OpenPO_Import!$A$1:$AZ$1,0)),""))</f>
        <v/>
      </c>
      <c r="C145">
        <f>IF($C$2="","",IFERROR(INDEX(OpenPO_Import!$A$1:$AZ$1000,143,MATCH($C$2,OpenPO_Import!$A$1:$AZ$1,0)),""))</f>
        <v/>
      </c>
      <c r="D145">
        <f>IF($D$2="","",IFERROR(INDEX(OpenPO_Import!$A$1:$AZ$1000,143,MATCH($D$2,OpenPO_Import!$A$1:$AZ$1,0)),""))</f>
        <v/>
      </c>
      <c r="E145" s="15">
        <f>IF($E$2="","",IFERROR(INDEX(OpenPO_Import!$A$1:$AZ$1000,143,MATCH($E$2,OpenPO_Import!$A$1:$AZ$1,0)),""))</f>
        <v/>
      </c>
      <c r="F145" s="15">
        <f>IF(OR(D145="",E145=""),"",D145*E145)</f>
        <v/>
      </c>
      <c r="G145" s="15">
        <f>IF($F$2="","",IFERROR(INDEX(OpenPO_Import!$A$1:$AZ$1000,143,MATCH($F$2,OpenPO_Import!$A$1:$AZ$1,0)),""))</f>
        <v/>
      </c>
      <c r="H145" s="16">
        <f>IF($G$2="","",IFERROR(INDEX(OpenPO_Import!$A$1:$AZ$1000,143,MATCH($G$2,OpenPO_Import!$A$1:$AZ$1,0)),""))</f>
        <v/>
      </c>
      <c r="I145" s="15">
        <f>IF(F145="","",IF(H145="",0,F145*H145))</f>
        <v/>
      </c>
      <c r="J145">
        <f>IF(B145="","",IFERROR(VLOOKUP(B145,Impact_List!$A$6:$B$2000,2,FALSE),"Unassigned"))</f>
        <v/>
      </c>
      <c r="K145" t="inlineStr"/>
    </row>
    <row r="146">
      <c r="A146">
        <f>IF($A$2="","",IFERROR(INDEX(OpenPO_Import!$A$1:$AZ$1000,144,MATCH($A$2,OpenPO_Import!$A$1:$AZ$1,0)),""))</f>
        <v/>
      </c>
      <c r="B146">
        <f>IF($B$2="","",IFERROR(INDEX(OpenPO_Import!$A$1:$AZ$1000,144,MATCH($B$2,OpenPO_Import!$A$1:$AZ$1,0)),""))</f>
        <v/>
      </c>
      <c r="C146">
        <f>IF($C$2="","",IFERROR(INDEX(OpenPO_Import!$A$1:$AZ$1000,144,MATCH($C$2,OpenPO_Import!$A$1:$AZ$1,0)),""))</f>
        <v/>
      </c>
      <c r="D146">
        <f>IF($D$2="","",IFERROR(INDEX(OpenPO_Import!$A$1:$AZ$1000,144,MATCH($D$2,OpenPO_Import!$A$1:$AZ$1,0)),""))</f>
        <v/>
      </c>
      <c r="E146" s="15">
        <f>IF($E$2="","",IFERROR(INDEX(OpenPO_Import!$A$1:$AZ$1000,144,MATCH($E$2,OpenPO_Import!$A$1:$AZ$1,0)),""))</f>
        <v/>
      </c>
      <c r="F146" s="15">
        <f>IF(OR(D146="",E146=""),"",D146*E146)</f>
        <v/>
      </c>
      <c r="G146" s="15">
        <f>IF($F$2="","",IFERROR(INDEX(OpenPO_Import!$A$1:$AZ$1000,144,MATCH($F$2,OpenPO_Import!$A$1:$AZ$1,0)),""))</f>
        <v/>
      </c>
      <c r="H146" s="16">
        <f>IF($G$2="","",IFERROR(INDEX(OpenPO_Import!$A$1:$AZ$1000,144,MATCH($G$2,OpenPO_Import!$A$1:$AZ$1,0)),""))</f>
        <v/>
      </c>
      <c r="I146" s="15">
        <f>IF(F146="","",IF(H146="",0,F146*H146))</f>
        <v/>
      </c>
      <c r="J146">
        <f>IF(B146="","",IFERROR(VLOOKUP(B146,Impact_List!$A$6:$B$2000,2,FALSE),"Unassigned"))</f>
        <v/>
      </c>
      <c r="K146" t="inlineStr"/>
    </row>
    <row r="147">
      <c r="A147">
        <f>IF($A$2="","",IFERROR(INDEX(OpenPO_Import!$A$1:$AZ$1000,145,MATCH($A$2,OpenPO_Import!$A$1:$AZ$1,0)),""))</f>
        <v/>
      </c>
      <c r="B147">
        <f>IF($B$2="","",IFERROR(INDEX(OpenPO_Import!$A$1:$AZ$1000,145,MATCH($B$2,OpenPO_Import!$A$1:$AZ$1,0)),""))</f>
        <v/>
      </c>
      <c r="C147">
        <f>IF($C$2="","",IFERROR(INDEX(OpenPO_Import!$A$1:$AZ$1000,145,MATCH($C$2,OpenPO_Import!$A$1:$AZ$1,0)),""))</f>
        <v/>
      </c>
      <c r="D147">
        <f>IF($D$2="","",IFERROR(INDEX(OpenPO_Import!$A$1:$AZ$1000,145,MATCH($D$2,OpenPO_Import!$A$1:$AZ$1,0)),""))</f>
        <v/>
      </c>
      <c r="E147" s="15">
        <f>IF($E$2="","",IFERROR(INDEX(OpenPO_Import!$A$1:$AZ$1000,145,MATCH($E$2,OpenPO_Import!$A$1:$AZ$1,0)),""))</f>
        <v/>
      </c>
      <c r="F147" s="15">
        <f>IF(OR(D147="",E147=""),"",D147*E147)</f>
        <v/>
      </c>
      <c r="G147" s="15">
        <f>IF($F$2="","",IFERROR(INDEX(OpenPO_Import!$A$1:$AZ$1000,145,MATCH($F$2,OpenPO_Import!$A$1:$AZ$1,0)),""))</f>
        <v/>
      </c>
      <c r="H147" s="16">
        <f>IF($G$2="","",IFERROR(INDEX(OpenPO_Import!$A$1:$AZ$1000,145,MATCH($G$2,OpenPO_Import!$A$1:$AZ$1,0)),""))</f>
        <v/>
      </c>
      <c r="I147" s="15">
        <f>IF(F147="","",IF(H147="",0,F147*H147))</f>
        <v/>
      </c>
      <c r="J147">
        <f>IF(B147="","",IFERROR(VLOOKUP(B147,Impact_List!$A$6:$B$2000,2,FALSE),"Unassigned"))</f>
        <v/>
      </c>
      <c r="K147" t="inlineStr"/>
    </row>
    <row r="148">
      <c r="A148">
        <f>IF($A$2="","",IFERROR(INDEX(OpenPO_Import!$A$1:$AZ$1000,146,MATCH($A$2,OpenPO_Import!$A$1:$AZ$1,0)),""))</f>
        <v/>
      </c>
      <c r="B148">
        <f>IF($B$2="","",IFERROR(INDEX(OpenPO_Import!$A$1:$AZ$1000,146,MATCH($B$2,OpenPO_Import!$A$1:$AZ$1,0)),""))</f>
        <v/>
      </c>
      <c r="C148">
        <f>IF($C$2="","",IFERROR(INDEX(OpenPO_Import!$A$1:$AZ$1000,146,MATCH($C$2,OpenPO_Import!$A$1:$AZ$1,0)),""))</f>
        <v/>
      </c>
      <c r="D148">
        <f>IF($D$2="","",IFERROR(INDEX(OpenPO_Import!$A$1:$AZ$1000,146,MATCH($D$2,OpenPO_Import!$A$1:$AZ$1,0)),""))</f>
        <v/>
      </c>
      <c r="E148" s="15">
        <f>IF($E$2="","",IFERROR(INDEX(OpenPO_Import!$A$1:$AZ$1000,146,MATCH($E$2,OpenPO_Import!$A$1:$AZ$1,0)),""))</f>
        <v/>
      </c>
      <c r="F148" s="15">
        <f>IF(OR(D148="",E148=""),"",D148*E148)</f>
        <v/>
      </c>
      <c r="G148" s="15">
        <f>IF($F$2="","",IFERROR(INDEX(OpenPO_Import!$A$1:$AZ$1000,146,MATCH($F$2,OpenPO_Import!$A$1:$AZ$1,0)),""))</f>
        <v/>
      </c>
      <c r="H148" s="16">
        <f>IF($G$2="","",IFERROR(INDEX(OpenPO_Import!$A$1:$AZ$1000,146,MATCH($G$2,OpenPO_Import!$A$1:$AZ$1,0)),""))</f>
        <v/>
      </c>
      <c r="I148" s="15">
        <f>IF(F148="","",IF(H148="",0,F148*H148))</f>
        <v/>
      </c>
      <c r="J148">
        <f>IF(B148="","",IFERROR(VLOOKUP(B148,Impact_List!$A$6:$B$2000,2,FALSE),"Unassigned"))</f>
        <v/>
      </c>
      <c r="K148" t="inlineStr"/>
    </row>
    <row r="149">
      <c r="A149">
        <f>IF($A$2="","",IFERROR(INDEX(OpenPO_Import!$A$1:$AZ$1000,147,MATCH($A$2,OpenPO_Import!$A$1:$AZ$1,0)),""))</f>
        <v/>
      </c>
      <c r="B149">
        <f>IF($B$2="","",IFERROR(INDEX(OpenPO_Import!$A$1:$AZ$1000,147,MATCH($B$2,OpenPO_Import!$A$1:$AZ$1,0)),""))</f>
        <v/>
      </c>
      <c r="C149">
        <f>IF($C$2="","",IFERROR(INDEX(OpenPO_Import!$A$1:$AZ$1000,147,MATCH($C$2,OpenPO_Import!$A$1:$AZ$1,0)),""))</f>
        <v/>
      </c>
      <c r="D149">
        <f>IF($D$2="","",IFERROR(INDEX(OpenPO_Import!$A$1:$AZ$1000,147,MATCH($D$2,OpenPO_Import!$A$1:$AZ$1,0)),""))</f>
        <v/>
      </c>
      <c r="E149" s="15">
        <f>IF($E$2="","",IFERROR(INDEX(OpenPO_Import!$A$1:$AZ$1000,147,MATCH($E$2,OpenPO_Import!$A$1:$AZ$1,0)),""))</f>
        <v/>
      </c>
      <c r="F149" s="15">
        <f>IF(OR(D149="",E149=""),"",D149*E149)</f>
        <v/>
      </c>
      <c r="G149" s="15">
        <f>IF($F$2="","",IFERROR(INDEX(OpenPO_Import!$A$1:$AZ$1000,147,MATCH($F$2,OpenPO_Import!$A$1:$AZ$1,0)),""))</f>
        <v/>
      </c>
      <c r="H149" s="16">
        <f>IF($G$2="","",IFERROR(INDEX(OpenPO_Import!$A$1:$AZ$1000,147,MATCH($G$2,OpenPO_Import!$A$1:$AZ$1,0)),""))</f>
        <v/>
      </c>
      <c r="I149" s="15">
        <f>IF(F149="","",IF(H149="",0,F149*H149))</f>
        <v/>
      </c>
      <c r="J149">
        <f>IF(B149="","",IFERROR(VLOOKUP(B149,Impact_List!$A$6:$B$2000,2,FALSE),"Unassigned"))</f>
        <v/>
      </c>
      <c r="K149" t="inlineStr"/>
    </row>
    <row r="150">
      <c r="A150">
        <f>IF($A$2="","",IFERROR(INDEX(OpenPO_Import!$A$1:$AZ$1000,148,MATCH($A$2,OpenPO_Import!$A$1:$AZ$1,0)),""))</f>
        <v/>
      </c>
      <c r="B150">
        <f>IF($B$2="","",IFERROR(INDEX(OpenPO_Import!$A$1:$AZ$1000,148,MATCH($B$2,OpenPO_Import!$A$1:$AZ$1,0)),""))</f>
        <v/>
      </c>
      <c r="C150">
        <f>IF($C$2="","",IFERROR(INDEX(OpenPO_Import!$A$1:$AZ$1000,148,MATCH($C$2,OpenPO_Import!$A$1:$AZ$1,0)),""))</f>
        <v/>
      </c>
      <c r="D150">
        <f>IF($D$2="","",IFERROR(INDEX(OpenPO_Import!$A$1:$AZ$1000,148,MATCH($D$2,OpenPO_Import!$A$1:$AZ$1,0)),""))</f>
        <v/>
      </c>
      <c r="E150" s="15">
        <f>IF($E$2="","",IFERROR(INDEX(OpenPO_Import!$A$1:$AZ$1000,148,MATCH($E$2,OpenPO_Import!$A$1:$AZ$1,0)),""))</f>
        <v/>
      </c>
      <c r="F150" s="15">
        <f>IF(OR(D150="",E150=""),"",D150*E150)</f>
        <v/>
      </c>
      <c r="G150" s="15">
        <f>IF($F$2="","",IFERROR(INDEX(OpenPO_Import!$A$1:$AZ$1000,148,MATCH($F$2,OpenPO_Import!$A$1:$AZ$1,0)),""))</f>
        <v/>
      </c>
      <c r="H150" s="16">
        <f>IF($G$2="","",IFERROR(INDEX(OpenPO_Import!$A$1:$AZ$1000,148,MATCH($G$2,OpenPO_Import!$A$1:$AZ$1,0)),""))</f>
        <v/>
      </c>
      <c r="I150" s="15">
        <f>IF(F150="","",IF(H150="",0,F150*H150))</f>
        <v/>
      </c>
      <c r="J150">
        <f>IF(B150="","",IFERROR(VLOOKUP(B150,Impact_List!$A$6:$B$2000,2,FALSE),"Unassigned"))</f>
        <v/>
      </c>
      <c r="K150" t="inlineStr"/>
    </row>
    <row r="151">
      <c r="A151">
        <f>IF($A$2="","",IFERROR(INDEX(OpenPO_Import!$A$1:$AZ$1000,149,MATCH($A$2,OpenPO_Import!$A$1:$AZ$1,0)),""))</f>
        <v/>
      </c>
      <c r="B151">
        <f>IF($B$2="","",IFERROR(INDEX(OpenPO_Import!$A$1:$AZ$1000,149,MATCH($B$2,OpenPO_Import!$A$1:$AZ$1,0)),""))</f>
        <v/>
      </c>
      <c r="C151">
        <f>IF($C$2="","",IFERROR(INDEX(OpenPO_Import!$A$1:$AZ$1000,149,MATCH($C$2,OpenPO_Import!$A$1:$AZ$1,0)),""))</f>
        <v/>
      </c>
      <c r="D151">
        <f>IF($D$2="","",IFERROR(INDEX(OpenPO_Import!$A$1:$AZ$1000,149,MATCH($D$2,OpenPO_Import!$A$1:$AZ$1,0)),""))</f>
        <v/>
      </c>
      <c r="E151" s="15">
        <f>IF($E$2="","",IFERROR(INDEX(OpenPO_Import!$A$1:$AZ$1000,149,MATCH($E$2,OpenPO_Import!$A$1:$AZ$1,0)),""))</f>
        <v/>
      </c>
      <c r="F151" s="15">
        <f>IF(OR(D151="",E151=""),"",D151*E151)</f>
        <v/>
      </c>
      <c r="G151" s="15">
        <f>IF($F$2="","",IFERROR(INDEX(OpenPO_Import!$A$1:$AZ$1000,149,MATCH($F$2,OpenPO_Import!$A$1:$AZ$1,0)),""))</f>
        <v/>
      </c>
      <c r="H151" s="16">
        <f>IF($G$2="","",IFERROR(INDEX(OpenPO_Import!$A$1:$AZ$1000,149,MATCH($G$2,OpenPO_Import!$A$1:$AZ$1,0)),""))</f>
        <v/>
      </c>
      <c r="I151" s="15">
        <f>IF(F151="","",IF(H151="",0,F151*H151))</f>
        <v/>
      </c>
      <c r="J151">
        <f>IF(B151="","",IFERROR(VLOOKUP(B151,Impact_List!$A$6:$B$2000,2,FALSE),"Unassigned"))</f>
        <v/>
      </c>
      <c r="K151" t="inlineStr"/>
    </row>
    <row r="152">
      <c r="A152">
        <f>IF($A$2="","",IFERROR(INDEX(OpenPO_Import!$A$1:$AZ$1000,150,MATCH($A$2,OpenPO_Import!$A$1:$AZ$1,0)),""))</f>
        <v/>
      </c>
      <c r="B152">
        <f>IF($B$2="","",IFERROR(INDEX(OpenPO_Import!$A$1:$AZ$1000,150,MATCH($B$2,OpenPO_Import!$A$1:$AZ$1,0)),""))</f>
        <v/>
      </c>
      <c r="C152">
        <f>IF($C$2="","",IFERROR(INDEX(OpenPO_Import!$A$1:$AZ$1000,150,MATCH($C$2,OpenPO_Import!$A$1:$AZ$1,0)),""))</f>
        <v/>
      </c>
      <c r="D152">
        <f>IF($D$2="","",IFERROR(INDEX(OpenPO_Import!$A$1:$AZ$1000,150,MATCH($D$2,OpenPO_Import!$A$1:$AZ$1,0)),""))</f>
        <v/>
      </c>
      <c r="E152" s="15">
        <f>IF($E$2="","",IFERROR(INDEX(OpenPO_Import!$A$1:$AZ$1000,150,MATCH($E$2,OpenPO_Import!$A$1:$AZ$1,0)),""))</f>
        <v/>
      </c>
      <c r="F152" s="15">
        <f>IF(OR(D152="",E152=""),"",D152*E152)</f>
        <v/>
      </c>
      <c r="G152" s="15">
        <f>IF($F$2="","",IFERROR(INDEX(OpenPO_Import!$A$1:$AZ$1000,150,MATCH($F$2,OpenPO_Import!$A$1:$AZ$1,0)),""))</f>
        <v/>
      </c>
      <c r="H152" s="16">
        <f>IF($G$2="","",IFERROR(INDEX(OpenPO_Import!$A$1:$AZ$1000,150,MATCH($G$2,OpenPO_Import!$A$1:$AZ$1,0)),""))</f>
        <v/>
      </c>
      <c r="I152" s="15">
        <f>IF(F152="","",IF(H152="",0,F152*H152))</f>
        <v/>
      </c>
      <c r="J152">
        <f>IF(B152="","",IFERROR(VLOOKUP(B152,Impact_List!$A$6:$B$2000,2,FALSE),"Unassigned"))</f>
        <v/>
      </c>
      <c r="K152" t="inlineStr"/>
    </row>
    <row r="153">
      <c r="A153">
        <f>IF($A$2="","",IFERROR(INDEX(OpenPO_Import!$A$1:$AZ$1000,151,MATCH($A$2,OpenPO_Import!$A$1:$AZ$1,0)),""))</f>
        <v/>
      </c>
      <c r="B153">
        <f>IF($B$2="","",IFERROR(INDEX(OpenPO_Import!$A$1:$AZ$1000,151,MATCH($B$2,OpenPO_Import!$A$1:$AZ$1,0)),""))</f>
        <v/>
      </c>
      <c r="C153">
        <f>IF($C$2="","",IFERROR(INDEX(OpenPO_Import!$A$1:$AZ$1000,151,MATCH($C$2,OpenPO_Import!$A$1:$AZ$1,0)),""))</f>
        <v/>
      </c>
      <c r="D153">
        <f>IF($D$2="","",IFERROR(INDEX(OpenPO_Import!$A$1:$AZ$1000,151,MATCH($D$2,OpenPO_Import!$A$1:$AZ$1,0)),""))</f>
        <v/>
      </c>
      <c r="E153" s="15">
        <f>IF($E$2="","",IFERROR(INDEX(OpenPO_Import!$A$1:$AZ$1000,151,MATCH($E$2,OpenPO_Import!$A$1:$AZ$1,0)),""))</f>
        <v/>
      </c>
      <c r="F153" s="15">
        <f>IF(OR(D153="",E153=""),"",D153*E153)</f>
        <v/>
      </c>
      <c r="G153" s="15">
        <f>IF($F$2="","",IFERROR(INDEX(OpenPO_Import!$A$1:$AZ$1000,151,MATCH($F$2,OpenPO_Import!$A$1:$AZ$1,0)),""))</f>
        <v/>
      </c>
      <c r="H153" s="16">
        <f>IF($G$2="","",IFERROR(INDEX(OpenPO_Import!$A$1:$AZ$1000,151,MATCH($G$2,OpenPO_Import!$A$1:$AZ$1,0)),""))</f>
        <v/>
      </c>
      <c r="I153" s="15">
        <f>IF(F153="","",IF(H153="",0,F153*H153))</f>
        <v/>
      </c>
      <c r="J153">
        <f>IF(B153="","",IFERROR(VLOOKUP(B153,Impact_List!$A$6:$B$2000,2,FALSE),"Unassigned"))</f>
        <v/>
      </c>
      <c r="K153" t="inlineStr"/>
    </row>
    <row r="154">
      <c r="A154">
        <f>IF($A$2="","",IFERROR(INDEX(OpenPO_Import!$A$1:$AZ$1000,152,MATCH($A$2,OpenPO_Import!$A$1:$AZ$1,0)),""))</f>
        <v/>
      </c>
      <c r="B154">
        <f>IF($B$2="","",IFERROR(INDEX(OpenPO_Import!$A$1:$AZ$1000,152,MATCH($B$2,OpenPO_Import!$A$1:$AZ$1,0)),""))</f>
        <v/>
      </c>
      <c r="C154">
        <f>IF($C$2="","",IFERROR(INDEX(OpenPO_Import!$A$1:$AZ$1000,152,MATCH($C$2,OpenPO_Import!$A$1:$AZ$1,0)),""))</f>
        <v/>
      </c>
      <c r="D154">
        <f>IF($D$2="","",IFERROR(INDEX(OpenPO_Import!$A$1:$AZ$1000,152,MATCH($D$2,OpenPO_Import!$A$1:$AZ$1,0)),""))</f>
        <v/>
      </c>
      <c r="E154" s="15">
        <f>IF($E$2="","",IFERROR(INDEX(OpenPO_Import!$A$1:$AZ$1000,152,MATCH($E$2,OpenPO_Import!$A$1:$AZ$1,0)),""))</f>
        <v/>
      </c>
      <c r="F154" s="15">
        <f>IF(OR(D154="",E154=""),"",D154*E154)</f>
        <v/>
      </c>
      <c r="G154" s="15">
        <f>IF($F$2="","",IFERROR(INDEX(OpenPO_Import!$A$1:$AZ$1000,152,MATCH($F$2,OpenPO_Import!$A$1:$AZ$1,0)),""))</f>
        <v/>
      </c>
      <c r="H154" s="16">
        <f>IF($G$2="","",IFERROR(INDEX(OpenPO_Import!$A$1:$AZ$1000,152,MATCH($G$2,OpenPO_Import!$A$1:$AZ$1,0)),""))</f>
        <v/>
      </c>
      <c r="I154" s="15">
        <f>IF(F154="","",IF(H154="",0,F154*H154))</f>
        <v/>
      </c>
      <c r="J154">
        <f>IF(B154="","",IFERROR(VLOOKUP(B154,Impact_List!$A$6:$B$2000,2,FALSE),"Unassigned"))</f>
        <v/>
      </c>
      <c r="K154" t="inlineStr"/>
    </row>
    <row r="155">
      <c r="A155">
        <f>IF($A$2="","",IFERROR(INDEX(OpenPO_Import!$A$1:$AZ$1000,153,MATCH($A$2,OpenPO_Import!$A$1:$AZ$1,0)),""))</f>
        <v/>
      </c>
      <c r="B155">
        <f>IF($B$2="","",IFERROR(INDEX(OpenPO_Import!$A$1:$AZ$1000,153,MATCH($B$2,OpenPO_Import!$A$1:$AZ$1,0)),""))</f>
        <v/>
      </c>
      <c r="C155">
        <f>IF($C$2="","",IFERROR(INDEX(OpenPO_Import!$A$1:$AZ$1000,153,MATCH($C$2,OpenPO_Import!$A$1:$AZ$1,0)),""))</f>
        <v/>
      </c>
      <c r="D155">
        <f>IF($D$2="","",IFERROR(INDEX(OpenPO_Import!$A$1:$AZ$1000,153,MATCH($D$2,OpenPO_Import!$A$1:$AZ$1,0)),""))</f>
        <v/>
      </c>
      <c r="E155" s="15">
        <f>IF($E$2="","",IFERROR(INDEX(OpenPO_Import!$A$1:$AZ$1000,153,MATCH($E$2,OpenPO_Import!$A$1:$AZ$1,0)),""))</f>
        <v/>
      </c>
      <c r="F155" s="15">
        <f>IF(OR(D155="",E155=""),"",D155*E155)</f>
        <v/>
      </c>
      <c r="G155" s="15">
        <f>IF($F$2="","",IFERROR(INDEX(OpenPO_Import!$A$1:$AZ$1000,153,MATCH($F$2,OpenPO_Import!$A$1:$AZ$1,0)),""))</f>
        <v/>
      </c>
      <c r="H155" s="16">
        <f>IF($G$2="","",IFERROR(INDEX(OpenPO_Import!$A$1:$AZ$1000,153,MATCH($G$2,OpenPO_Import!$A$1:$AZ$1,0)),""))</f>
        <v/>
      </c>
      <c r="I155" s="15">
        <f>IF(F155="","",IF(H155="",0,F155*H155))</f>
        <v/>
      </c>
      <c r="J155">
        <f>IF(B155="","",IFERROR(VLOOKUP(B155,Impact_List!$A$6:$B$2000,2,FALSE),"Unassigned"))</f>
        <v/>
      </c>
      <c r="K155" t="inlineStr"/>
    </row>
    <row r="156">
      <c r="A156">
        <f>IF($A$2="","",IFERROR(INDEX(OpenPO_Import!$A$1:$AZ$1000,154,MATCH($A$2,OpenPO_Import!$A$1:$AZ$1,0)),""))</f>
        <v/>
      </c>
      <c r="B156">
        <f>IF($B$2="","",IFERROR(INDEX(OpenPO_Import!$A$1:$AZ$1000,154,MATCH($B$2,OpenPO_Import!$A$1:$AZ$1,0)),""))</f>
        <v/>
      </c>
      <c r="C156">
        <f>IF($C$2="","",IFERROR(INDEX(OpenPO_Import!$A$1:$AZ$1000,154,MATCH($C$2,OpenPO_Import!$A$1:$AZ$1,0)),""))</f>
        <v/>
      </c>
      <c r="D156">
        <f>IF($D$2="","",IFERROR(INDEX(OpenPO_Import!$A$1:$AZ$1000,154,MATCH($D$2,OpenPO_Import!$A$1:$AZ$1,0)),""))</f>
        <v/>
      </c>
      <c r="E156" s="15">
        <f>IF($E$2="","",IFERROR(INDEX(OpenPO_Import!$A$1:$AZ$1000,154,MATCH($E$2,OpenPO_Import!$A$1:$AZ$1,0)),""))</f>
        <v/>
      </c>
      <c r="F156" s="15">
        <f>IF(OR(D156="",E156=""),"",D156*E156)</f>
        <v/>
      </c>
      <c r="G156" s="15">
        <f>IF($F$2="","",IFERROR(INDEX(OpenPO_Import!$A$1:$AZ$1000,154,MATCH($F$2,OpenPO_Import!$A$1:$AZ$1,0)),""))</f>
        <v/>
      </c>
      <c r="H156" s="16">
        <f>IF($G$2="","",IFERROR(INDEX(OpenPO_Import!$A$1:$AZ$1000,154,MATCH($G$2,OpenPO_Import!$A$1:$AZ$1,0)),""))</f>
        <v/>
      </c>
      <c r="I156" s="15">
        <f>IF(F156="","",IF(H156="",0,F156*H156))</f>
        <v/>
      </c>
      <c r="J156">
        <f>IF(B156="","",IFERROR(VLOOKUP(B156,Impact_List!$A$6:$B$2000,2,FALSE),"Unassigned"))</f>
        <v/>
      </c>
      <c r="K156" t="inlineStr"/>
    </row>
    <row r="157">
      <c r="A157">
        <f>IF($A$2="","",IFERROR(INDEX(OpenPO_Import!$A$1:$AZ$1000,155,MATCH($A$2,OpenPO_Import!$A$1:$AZ$1,0)),""))</f>
        <v/>
      </c>
      <c r="B157">
        <f>IF($B$2="","",IFERROR(INDEX(OpenPO_Import!$A$1:$AZ$1000,155,MATCH($B$2,OpenPO_Import!$A$1:$AZ$1,0)),""))</f>
        <v/>
      </c>
      <c r="C157">
        <f>IF($C$2="","",IFERROR(INDEX(OpenPO_Import!$A$1:$AZ$1000,155,MATCH($C$2,OpenPO_Import!$A$1:$AZ$1,0)),""))</f>
        <v/>
      </c>
      <c r="D157">
        <f>IF($D$2="","",IFERROR(INDEX(OpenPO_Import!$A$1:$AZ$1000,155,MATCH($D$2,OpenPO_Import!$A$1:$AZ$1,0)),""))</f>
        <v/>
      </c>
      <c r="E157" s="15">
        <f>IF($E$2="","",IFERROR(INDEX(OpenPO_Import!$A$1:$AZ$1000,155,MATCH($E$2,OpenPO_Import!$A$1:$AZ$1,0)),""))</f>
        <v/>
      </c>
      <c r="F157" s="15">
        <f>IF(OR(D157="",E157=""),"",D157*E157)</f>
        <v/>
      </c>
      <c r="G157" s="15">
        <f>IF($F$2="","",IFERROR(INDEX(OpenPO_Import!$A$1:$AZ$1000,155,MATCH($F$2,OpenPO_Import!$A$1:$AZ$1,0)),""))</f>
        <v/>
      </c>
      <c r="H157" s="16">
        <f>IF($G$2="","",IFERROR(INDEX(OpenPO_Import!$A$1:$AZ$1000,155,MATCH($G$2,OpenPO_Import!$A$1:$AZ$1,0)),""))</f>
        <v/>
      </c>
      <c r="I157" s="15">
        <f>IF(F157="","",IF(H157="",0,F157*H157))</f>
        <v/>
      </c>
      <c r="J157">
        <f>IF(B157="","",IFERROR(VLOOKUP(B157,Impact_List!$A$6:$B$2000,2,FALSE),"Unassigned"))</f>
        <v/>
      </c>
      <c r="K157" t="inlineStr"/>
    </row>
    <row r="158">
      <c r="A158">
        <f>IF($A$2="","",IFERROR(INDEX(OpenPO_Import!$A$1:$AZ$1000,156,MATCH($A$2,OpenPO_Import!$A$1:$AZ$1,0)),""))</f>
        <v/>
      </c>
      <c r="B158">
        <f>IF($B$2="","",IFERROR(INDEX(OpenPO_Import!$A$1:$AZ$1000,156,MATCH($B$2,OpenPO_Import!$A$1:$AZ$1,0)),""))</f>
        <v/>
      </c>
      <c r="C158">
        <f>IF($C$2="","",IFERROR(INDEX(OpenPO_Import!$A$1:$AZ$1000,156,MATCH($C$2,OpenPO_Import!$A$1:$AZ$1,0)),""))</f>
        <v/>
      </c>
      <c r="D158">
        <f>IF($D$2="","",IFERROR(INDEX(OpenPO_Import!$A$1:$AZ$1000,156,MATCH($D$2,OpenPO_Import!$A$1:$AZ$1,0)),""))</f>
        <v/>
      </c>
      <c r="E158" s="15">
        <f>IF($E$2="","",IFERROR(INDEX(OpenPO_Import!$A$1:$AZ$1000,156,MATCH($E$2,OpenPO_Import!$A$1:$AZ$1,0)),""))</f>
        <v/>
      </c>
      <c r="F158" s="15">
        <f>IF(OR(D158="",E158=""),"",D158*E158)</f>
        <v/>
      </c>
      <c r="G158" s="15">
        <f>IF($F$2="","",IFERROR(INDEX(OpenPO_Import!$A$1:$AZ$1000,156,MATCH($F$2,OpenPO_Import!$A$1:$AZ$1,0)),""))</f>
        <v/>
      </c>
      <c r="H158" s="16">
        <f>IF($G$2="","",IFERROR(INDEX(OpenPO_Import!$A$1:$AZ$1000,156,MATCH($G$2,OpenPO_Import!$A$1:$AZ$1,0)),""))</f>
        <v/>
      </c>
      <c r="I158" s="15">
        <f>IF(F158="","",IF(H158="",0,F158*H158))</f>
        <v/>
      </c>
      <c r="J158">
        <f>IF(B158="","",IFERROR(VLOOKUP(B158,Impact_List!$A$6:$B$2000,2,FALSE),"Unassigned"))</f>
        <v/>
      </c>
      <c r="K158" t="inlineStr"/>
    </row>
    <row r="159">
      <c r="A159">
        <f>IF($A$2="","",IFERROR(INDEX(OpenPO_Import!$A$1:$AZ$1000,157,MATCH($A$2,OpenPO_Import!$A$1:$AZ$1,0)),""))</f>
        <v/>
      </c>
      <c r="B159">
        <f>IF($B$2="","",IFERROR(INDEX(OpenPO_Import!$A$1:$AZ$1000,157,MATCH($B$2,OpenPO_Import!$A$1:$AZ$1,0)),""))</f>
        <v/>
      </c>
      <c r="C159">
        <f>IF($C$2="","",IFERROR(INDEX(OpenPO_Import!$A$1:$AZ$1000,157,MATCH($C$2,OpenPO_Import!$A$1:$AZ$1,0)),""))</f>
        <v/>
      </c>
      <c r="D159">
        <f>IF($D$2="","",IFERROR(INDEX(OpenPO_Import!$A$1:$AZ$1000,157,MATCH($D$2,OpenPO_Import!$A$1:$AZ$1,0)),""))</f>
        <v/>
      </c>
      <c r="E159" s="15">
        <f>IF($E$2="","",IFERROR(INDEX(OpenPO_Import!$A$1:$AZ$1000,157,MATCH($E$2,OpenPO_Import!$A$1:$AZ$1,0)),""))</f>
        <v/>
      </c>
      <c r="F159" s="15">
        <f>IF(OR(D159="",E159=""),"",D159*E159)</f>
        <v/>
      </c>
      <c r="G159" s="15">
        <f>IF($F$2="","",IFERROR(INDEX(OpenPO_Import!$A$1:$AZ$1000,157,MATCH($F$2,OpenPO_Import!$A$1:$AZ$1,0)),""))</f>
        <v/>
      </c>
      <c r="H159" s="16">
        <f>IF($G$2="","",IFERROR(INDEX(OpenPO_Import!$A$1:$AZ$1000,157,MATCH($G$2,OpenPO_Import!$A$1:$AZ$1,0)),""))</f>
        <v/>
      </c>
      <c r="I159" s="15">
        <f>IF(F159="","",IF(H159="",0,F159*H159))</f>
        <v/>
      </c>
      <c r="J159">
        <f>IF(B159="","",IFERROR(VLOOKUP(B159,Impact_List!$A$6:$B$2000,2,FALSE),"Unassigned"))</f>
        <v/>
      </c>
      <c r="K159" t="inlineStr"/>
    </row>
    <row r="160">
      <c r="A160">
        <f>IF($A$2="","",IFERROR(INDEX(OpenPO_Import!$A$1:$AZ$1000,158,MATCH($A$2,OpenPO_Import!$A$1:$AZ$1,0)),""))</f>
        <v/>
      </c>
      <c r="B160">
        <f>IF($B$2="","",IFERROR(INDEX(OpenPO_Import!$A$1:$AZ$1000,158,MATCH($B$2,OpenPO_Import!$A$1:$AZ$1,0)),""))</f>
        <v/>
      </c>
      <c r="C160">
        <f>IF($C$2="","",IFERROR(INDEX(OpenPO_Import!$A$1:$AZ$1000,158,MATCH($C$2,OpenPO_Import!$A$1:$AZ$1,0)),""))</f>
        <v/>
      </c>
      <c r="D160">
        <f>IF($D$2="","",IFERROR(INDEX(OpenPO_Import!$A$1:$AZ$1000,158,MATCH($D$2,OpenPO_Import!$A$1:$AZ$1,0)),""))</f>
        <v/>
      </c>
      <c r="E160" s="15">
        <f>IF($E$2="","",IFERROR(INDEX(OpenPO_Import!$A$1:$AZ$1000,158,MATCH($E$2,OpenPO_Import!$A$1:$AZ$1,0)),""))</f>
        <v/>
      </c>
      <c r="F160" s="15">
        <f>IF(OR(D160="",E160=""),"",D160*E160)</f>
        <v/>
      </c>
      <c r="G160" s="15">
        <f>IF($F$2="","",IFERROR(INDEX(OpenPO_Import!$A$1:$AZ$1000,158,MATCH($F$2,OpenPO_Import!$A$1:$AZ$1,0)),""))</f>
        <v/>
      </c>
      <c r="H160" s="16">
        <f>IF($G$2="","",IFERROR(INDEX(OpenPO_Import!$A$1:$AZ$1000,158,MATCH($G$2,OpenPO_Import!$A$1:$AZ$1,0)),""))</f>
        <v/>
      </c>
      <c r="I160" s="15">
        <f>IF(F160="","",IF(H160="",0,F160*H160))</f>
        <v/>
      </c>
      <c r="J160">
        <f>IF(B160="","",IFERROR(VLOOKUP(B160,Impact_List!$A$6:$B$2000,2,FALSE),"Unassigned"))</f>
        <v/>
      </c>
      <c r="K160" t="inlineStr"/>
    </row>
    <row r="161">
      <c r="A161">
        <f>IF($A$2="","",IFERROR(INDEX(OpenPO_Import!$A$1:$AZ$1000,159,MATCH($A$2,OpenPO_Import!$A$1:$AZ$1,0)),""))</f>
        <v/>
      </c>
      <c r="B161">
        <f>IF($B$2="","",IFERROR(INDEX(OpenPO_Import!$A$1:$AZ$1000,159,MATCH($B$2,OpenPO_Import!$A$1:$AZ$1,0)),""))</f>
        <v/>
      </c>
      <c r="C161">
        <f>IF($C$2="","",IFERROR(INDEX(OpenPO_Import!$A$1:$AZ$1000,159,MATCH($C$2,OpenPO_Import!$A$1:$AZ$1,0)),""))</f>
        <v/>
      </c>
      <c r="D161">
        <f>IF($D$2="","",IFERROR(INDEX(OpenPO_Import!$A$1:$AZ$1000,159,MATCH($D$2,OpenPO_Import!$A$1:$AZ$1,0)),""))</f>
        <v/>
      </c>
      <c r="E161" s="15">
        <f>IF($E$2="","",IFERROR(INDEX(OpenPO_Import!$A$1:$AZ$1000,159,MATCH($E$2,OpenPO_Import!$A$1:$AZ$1,0)),""))</f>
        <v/>
      </c>
      <c r="F161" s="15">
        <f>IF(OR(D161="",E161=""),"",D161*E161)</f>
        <v/>
      </c>
      <c r="G161" s="15">
        <f>IF($F$2="","",IFERROR(INDEX(OpenPO_Import!$A$1:$AZ$1000,159,MATCH($F$2,OpenPO_Import!$A$1:$AZ$1,0)),""))</f>
        <v/>
      </c>
      <c r="H161" s="16">
        <f>IF($G$2="","",IFERROR(INDEX(OpenPO_Import!$A$1:$AZ$1000,159,MATCH($G$2,OpenPO_Import!$A$1:$AZ$1,0)),""))</f>
        <v/>
      </c>
      <c r="I161" s="15">
        <f>IF(F161="","",IF(H161="",0,F161*H161))</f>
        <v/>
      </c>
      <c r="J161">
        <f>IF(B161="","",IFERROR(VLOOKUP(B161,Impact_List!$A$6:$B$2000,2,FALSE),"Unassigned"))</f>
        <v/>
      </c>
      <c r="K161" t="inlineStr"/>
    </row>
    <row r="162">
      <c r="A162">
        <f>IF($A$2="","",IFERROR(INDEX(OpenPO_Import!$A$1:$AZ$1000,160,MATCH($A$2,OpenPO_Import!$A$1:$AZ$1,0)),""))</f>
        <v/>
      </c>
      <c r="B162">
        <f>IF($B$2="","",IFERROR(INDEX(OpenPO_Import!$A$1:$AZ$1000,160,MATCH($B$2,OpenPO_Import!$A$1:$AZ$1,0)),""))</f>
        <v/>
      </c>
      <c r="C162">
        <f>IF($C$2="","",IFERROR(INDEX(OpenPO_Import!$A$1:$AZ$1000,160,MATCH($C$2,OpenPO_Import!$A$1:$AZ$1,0)),""))</f>
        <v/>
      </c>
      <c r="D162">
        <f>IF($D$2="","",IFERROR(INDEX(OpenPO_Import!$A$1:$AZ$1000,160,MATCH($D$2,OpenPO_Import!$A$1:$AZ$1,0)),""))</f>
        <v/>
      </c>
      <c r="E162" s="15">
        <f>IF($E$2="","",IFERROR(INDEX(OpenPO_Import!$A$1:$AZ$1000,160,MATCH($E$2,OpenPO_Import!$A$1:$AZ$1,0)),""))</f>
        <v/>
      </c>
      <c r="F162" s="15">
        <f>IF(OR(D162="",E162=""),"",D162*E162)</f>
        <v/>
      </c>
      <c r="G162" s="15">
        <f>IF($F$2="","",IFERROR(INDEX(OpenPO_Import!$A$1:$AZ$1000,160,MATCH($F$2,OpenPO_Import!$A$1:$AZ$1,0)),""))</f>
        <v/>
      </c>
      <c r="H162" s="16">
        <f>IF($G$2="","",IFERROR(INDEX(OpenPO_Import!$A$1:$AZ$1000,160,MATCH($G$2,OpenPO_Import!$A$1:$AZ$1,0)),""))</f>
        <v/>
      </c>
      <c r="I162" s="15">
        <f>IF(F162="","",IF(H162="",0,F162*H162))</f>
        <v/>
      </c>
      <c r="J162">
        <f>IF(B162="","",IFERROR(VLOOKUP(B162,Impact_List!$A$6:$B$2000,2,FALSE),"Unassigned"))</f>
        <v/>
      </c>
      <c r="K162" t="inlineStr"/>
    </row>
    <row r="163">
      <c r="A163">
        <f>IF($A$2="","",IFERROR(INDEX(OpenPO_Import!$A$1:$AZ$1000,161,MATCH($A$2,OpenPO_Import!$A$1:$AZ$1,0)),""))</f>
        <v/>
      </c>
      <c r="B163">
        <f>IF($B$2="","",IFERROR(INDEX(OpenPO_Import!$A$1:$AZ$1000,161,MATCH($B$2,OpenPO_Import!$A$1:$AZ$1,0)),""))</f>
        <v/>
      </c>
      <c r="C163">
        <f>IF($C$2="","",IFERROR(INDEX(OpenPO_Import!$A$1:$AZ$1000,161,MATCH($C$2,OpenPO_Import!$A$1:$AZ$1,0)),""))</f>
        <v/>
      </c>
      <c r="D163">
        <f>IF($D$2="","",IFERROR(INDEX(OpenPO_Import!$A$1:$AZ$1000,161,MATCH($D$2,OpenPO_Import!$A$1:$AZ$1,0)),""))</f>
        <v/>
      </c>
      <c r="E163" s="15">
        <f>IF($E$2="","",IFERROR(INDEX(OpenPO_Import!$A$1:$AZ$1000,161,MATCH($E$2,OpenPO_Import!$A$1:$AZ$1,0)),""))</f>
        <v/>
      </c>
      <c r="F163" s="15">
        <f>IF(OR(D163="",E163=""),"",D163*E163)</f>
        <v/>
      </c>
      <c r="G163" s="15">
        <f>IF($F$2="","",IFERROR(INDEX(OpenPO_Import!$A$1:$AZ$1000,161,MATCH($F$2,OpenPO_Import!$A$1:$AZ$1,0)),""))</f>
        <v/>
      </c>
      <c r="H163" s="16">
        <f>IF($G$2="","",IFERROR(INDEX(OpenPO_Import!$A$1:$AZ$1000,161,MATCH($G$2,OpenPO_Import!$A$1:$AZ$1,0)),""))</f>
        <v/>
      </c>
      <c r="I163" s="15">
        <f>IF(F163="","",IF(H163="",0,F163*H163))</f>
        <v/>
      </c>
      <c r="J163">
        <f>IF(B163="","",IFERROR(VLOOKUP(B163,Impact_List!$A$6:$B$2000,2,FALSE),"Unassigned"))</f>
        <v/>
      </c>
      <c r="K163" t="inlineStr"/>
    </row>
    <row r="164">
      <c r="A164">
        <f>IF($A$2="","",IFERROR(INDEX(OpenPO_Import!$A$1:$AZ$1000,162,MATCH($A$2,OpenPO_Import!$A$1:$AZ$1,0)),""))</f>
        <v/>
      </c>
      <c r="B164">
        <f>IF($B$2="","",IFERROR(INDEX(OpenPO_Import!$A$1:$AZ$1000,162,MATCH($B$2,OpenPO_Import!$A$1:$AZ$1,0)),""))</f>
        <v/>
      </c>
      <c r="C164">
        <f>IF($C$2="","",IFERROR(INDEX(OpenPO_Import!$A$1:$AZ$1000,162,MATCH($C$2,OpenPO_Import!$A$1:$AZ$1,0)),""))</f>
        <v/>
      </c>
      <c r="D164">
        <f>IF($D$2="","",IFERROR(INDEX(OpenPO_Import!$A$1:$AZ$1000,162,MATCH($D$2,OpenPO_Import!$A$1:$AZ$1,0)),""))</f>
        <v/>
      </c>
      <c r="E164" s="15">
        <f>IF($E$2="","",IFERROR(INDEX(OpenPO_Import!$A$1:$AZ$1000,162,MATCH($E$2,OpenPO_Import!$A$1:$AZ$1,0)),""))</f>
        <v/>
      </c>
      <c r="F164" s="15">
        <f>IF(OR(D164="",E164=""),"",D164*E164)</f>
        <v/>
      </c>
      <c r="G164" s="15">
        <f>IF($F$2="","",IFERROR(INDEX(OpenPO_Import!$A$1:$AZ$1000,162,MATCH($F$2,OpenPO_Import!$A$1:$AZ$1,0)),""))</f>
        <v/>
      </c>
      <c r="H164" s="16">
        <f>IF($G$2="","",IFERROR(INDEX(OpenPO_Import!$A$1:$AZ$1000,162,MATCH($G$2,OpenPO_Import!$A$1:$AZ$1,0)),""))</f>
        <v/>
      </c>
      <c r="I164" s="15">
        <f>IF(F164="","",IF(H164="",0,F164*H164))</f>
        <v/>
      </c>
      <c r="J164">
        <f>IF(B164="","",IFERROR(VLOOKUP(B164,Impact_List!$A$6:$B$2000,2,FALSE),"Unassigned"))</f>
        <v/>
      </c>
      <c r="K164" t="inlineStr"/>
    </row>
    <row r="165">
      <c r="A165">
        <f>IF($A$2="","",IFERROR(INDEX(OpenPO_Import!$A$1:$AZ$1000,163,MATCH($A$2,OpenPO_Import!$A$1:$AZ$1,0)),""))</f>
        <v/>
      </c>
      <c r="B165">
        <f>IF($B$2="","",IFERROR(INDEX(OpenPO_Import!$A$1:$AZ$1000,163,MATCH($B$2,OpenPO_Import!$A$1:$AZ$1,0)),""))</f>
        <v/>
      </c>
      <c r="C165">
        <f>IF($C$2="","",IFERROR(INDEX(OpenPO_Import!$A$1:$AZ$1000,163,MATCH($C$2,OpenPO_Import!$A$1:$AZ$1,0)),""))</f>
        <v/>
      </c>
      <c r="D165">
        <f>IF($D$2="","",IFERROR(INDEX(OpenPO_Import!$A$1:$AZ$1000,163,MATCH($D$2,OpenPO_Import!$A$1:$AZ$1,0)),""))</f>
        <v/>
      </c>
      <c r="E165" s="15">
        <f>IF($E$2="","",IFERROR(INDEX(OpenPO_Import!$A$1:$AZ$1000,163,MATCH($E$2,OpenPO_Import!$A$1:$AZ$1,0)),""))</f>
        <v/>
      </c>
      <c r="F165" s="15">
        <f>IF(OR(D165="",E165=""),"",D165*E165)</f>
        <v/>
      </c>
      <c r="G165" s="15">
        <f>IF($F$2="","",IFERROR(INDEX(OpenPO_Import!$A$1:$AZ$1000,163,MATCH($F$2,OpenPO_Import!$A$1:$AZ$1,0)),""))</f>
        <v/>
      </c>
      <c r="H165" s="16">
        <f>IF($G$2="","",IFERROR(INDEX(OpenPO_Import!$A$1:$AZ$1000,163,MATCH($G$2,OpenPO_Import!$A$1:$AZ$1,0)),""))</f>
        <v/>
      </c>
      <c r="I165" s="15">
        <f>IF(F165="","",IF(H165="",0,F165*H165))</f>
        <v/>
      </c>
      <c r="J165">
        <f>IF(B165="","",IFERROR(VLOOKUP(B165,Impact_List!$A$6:$B$2000,2,FALSE),"Unassigned"))</f>
        <v/>
      </c>
      <c r="K165" t="inlineStr"/>
    </row>
    <row r="166">
      <c r="A166">
        <f>IF($A$2="","",IFERROR(INDEX(OpenPO_Import!$A$1:$AZ$1000,164,MATCH($A$2,OpenPO_Import!$A$1:$AZ$1,0)),""))</f>
        <v/>
      </c>
      <c r="B166">
        <f>IF($B$2="","",IFERROR(INDEX(OpenPO_Import!$A$1:$AZ$1000,164,MATCH($B$2,OpenPO_Import!$A$1:$AZ$1,0)),""))</f>
        <v/>
      </c>
      <c r="C166">
        <f>IF($C$2="","",IFERROR(INDEX(OpenPO_Import!$A$1:$AZ$1000,164,MATCH($C$2,OpenPO_Import!$A$1:$AZ$1,0)),""))</f>
        <v/>
      </c>
      <c r="D166">
        <f>IF($D$2="","",IFERROR(INDEX(OpenPO_Import!$A$1:$AZ$1000,164,MATCH($D$2,OpenPO_Import!$A$1:$AZ$1,0)),""))</f>
        <v/>
      </c>
      <c r="E166" s="15">
        <f>IF($E$2="","",IFERROR(INDEX(OpenPO_Import!$A$1:$AZ$1000,164,MATCH($E$2,OpenPO_Import!$A$1:$AZ$1,0)),""))</f>
        <v/>
      </c>
      <c r="F166" s="15">
        <f>IF(OR(D166="",E166=""),"",D166*E166)</f>
        <v/>
      </c>
      <c r="G166" s="15">
        <f>IF($F$2="","",IFERROR(INDEX(OpenPO_Import!$A$1:$AZ$1000,164,MATCH($F$2,OpenPO_Import!$A$1:$AZ$1,0)),""))</f>
        <v/>
      </c>
      <c r="H166" s="16">
        <f>IF($G$2="","",IFERROR(INDEX(OpenPO_Import!$A$1:$AZ$1000,164,MATCH($G$2,OpenPO_Import!$A$1:$AZ$1,0)),""))</f>
        <v/>
      </c>
      <c r="I166" s="15">
        <f>IF(F166="","",IF(H166="",0,F166*H166))</f>
        <v/>
      </c>
      <c r="J166">
        <f>IF(B166="","",IFERROR(VLOOKUP(B166,Impact_List!$A$6:$B$2000,2,FALSE),"Unassigned"))</f>
        <v/>
      </c>
      <c r="K166" t="inlineStr"/>
    </row>
    <row r="167">
      <c r="A167">
        <f>IF($A$2="","",IFERROR(INDEX(OpenPO_Import!$A$1:$AZ$1000,165,MATCH($A$2,OpenPO_Import!$A$1:$AZ$1,0)),""))</f>
        <v/>
      </c>
      <c r="B167">
        <f>IF($B$2="","",IFERROR(INDEX(OpenPO_Import!$A$1:$AZ$1000,165,MATCH($B$2,OpenPO_Import!$A$1:$AZ$1,0)),""))</f>
        <v/>
      </c>
      <c r="C167">
        <f>IF($C$2="","",IFERROR(INDEX(OpenPO_Import!$A$1:$AZ$1000,165,MATCH($C$2,OpenPO_Import!$A$1:$AZ$1,0)),""))</f>
        <v/>
      </c>
      <c r="D167">
        <f>IF($D$2="","",IFERROR(INDEX(OpenPO_Import!$A$1:$AZ$1000,165,MATCH($D$2,OpenPO_Import!$A$1:$AZ$1,0)),""))</f>
        <v/>
      </c>
      <c r="E167" s="15">
        <f>IF($E$2="","",IFERROR(INDEX(OpenPO_Import!$A$1:$AZ$1000,165,MATCH($E$2,OpenPO_Import!$A$1:$AZ$1,0)),""))</f>
        <v/>
      </c>
      <c r="F167" s="15">
        <f>IF(OR(D167="",E167=""),"",D167*E167)</f>
        <v/>
      </c>
      <c r="G167" s="15">
        <f>IF($F$2="","",IFERROR(INDEX(OpenPO_Import!$A$1:$AZ$1000,165,MATCH($F$2,OpenPO_Import!$A$1:$AZ$1,0)),""))</f>
        <v/>
      </c>
      <c r="H167" s="16">
        <f>IF($G$2="","",IFERROR(INDEX(OpenPO_Import!$A$1:$AZ$1000,165,MATCH($G$2,OpenPO_Import!$A$1:$AZ$1,0)),""))</f>
        <v/>
      </c>
      <c r="I167" s="15">
        <f>IF(F167="","",IF(H167="",0,F167*H167))</f>
        <v/>
      </c>
      <c r="J167">
        <f>IF(B167="","",IFERROR(VLOOKUP(B167,Impact_List!$A$6:$B$2000,2,FALSE),"Unassigned"))</f>
        <v/>
      </c>
      <c r="K167" t="inlineStr"/>
    </row>
    <row r="168">
      <c r="A168">
        <f>IF($A$2="","",IFERROR(INDEX(OpenPO_Import!$A$1:$AZ$1000,166,MATCH($A$2,OpenPO_Import!$A$1:$AZ$1,0)),""))</f>
        <v/>
      </c>
      <c r="B168">
        <f>IF($B$2="","",IFERROR(INDEX(OpenPO_Import!$A$1:$AZ$1000,166,MATCH($B$2,OpenPO_Import!$A$1:$AZ$1,0)),""))</f>
        <v/>
      </c>
      <c r="C168">
        <f>IF($C$2="","",IFERROR(INDEX(OpenPO_Import!$A$1:$AZ$1000,166,MATCH($C$2,OpenPO_Import!$A$1:$AZ$1,0)),""))</f>
        <v/>
      </c>
      <c r="D168">
        <f>IF($D$2="","",IFERROR(INDEX(OpenPO_Import!$A$1:$AZ$1000,166,MATCH($D$2,OpenPO_Import!$A$1:$AZ$1,0)),""))</f>
        <v/>
      </c>
      <c r="E168" s="15">
        <f>IF($E$2="","",IFERROR(INDEX(OpenPO_Import!$A$1:$AZ$1000,166,MATCH($E$2,OpenPO_Import!$A$1:$AZ$1,0)),""))</f>
        <v/>
      </c>
      <c r="F168" s="15">
        <f>IF(OR(D168="",E168=""),"",D168*E168)</f>
        <v/>
      </c>
      <c r="G168" s="15">
        <f>IF($F$2="","",IFERROR(INDEX(OpenPO_Import!$A$1:$AZ$1000,166,MATCH($F$2,OpenPO_Import!$A$1:$AZ$1,0)),""))</f>
        <v/>
      </c>
      <c r="H168" s="16">
        <f>IF($G$2="","",IFERROR(INDEX(OpenPO_Import!$A$1:$AZ$1000,166,MATCH($G$2,OpenPO_Import!$A$1:$AZ$1,0)),""))</f>
        <v/>
      </c>
      <c r="I168" s="15">
        <f>IF(F168="","",IF(H168="",0,F168*H168))</f>
        <v/>
      </c>
      <c r="J168">
        <f>IF(B168="","",IFERROR(VLOOKUP(B168,Impact_List!$A$6:$B$2000,2,FALSE),"Unassigned"))</f>
        <v/>
      </c>
      <c r="K168" t="inlineStr"/>
    </row>
    <row r="169">
      <c r="A169">
        <f>IF($A$2="","",IFERROR(INDEX(OpenPO_Import!$A$1:$AZ$1000,167,MATCH($A$2,OpenPO_Import!$A$1:$AZ$1,0)),""))</f>
        <v/>
      </c>
      <c r="B169">
        <f>IF($B$2="","",IFERROR(INDEX(OpenPO_Import!$A$1:$AZ$1000,167,MATCH($B$2,OpenPO_Import!$A$1:$AZ$1,0)),""))</f>
        <v/>
      </c>
      <c r="C169">
        <f>IF($C$2="","",IFERROR(INDEX(OpenPO_Import!$A$1:$AZ$1000,167,MATCH($C$2,OpenPO_Import!$A$1:$AZ$1,0)),""))</f>
        <v/>
      </c>
      <c r="D169">
        <f>IF($D$2="","",IFERROR(INDEX(OpenPO_Import!$A$1:$AZ$1000,167,MATCH($D$2,OpenPO_Import!$A$1:$AZ$1,0)),""))</f>
        <v/>
      </c>
      <c r="E169" s="15">
        <f>IF($E$2="","",IFERROR(INDEX(OpenPO_Import!$A$1:$AZ$1000,167,MATCH($E$2,OpenPO_Import!$A$1:$AZ$1,0)),""))</f>
        <v/>
      </c>
      <c r="F169" s="15">
        <f>IF(OR(D169="",E169=""),"",D169*E169)</f>
        <v/>
      </c>
      <c r="G169" s="15">
        <f>IF($F$2="","",IFERROR(INDEX(OpenPO_Import!$A$1:$AZ$1000,167,MATCH($F$2,OpenPO_Import!$A$1:$AZ$1,0)),""))</f>
        <v/>
      </c>
      <c r="H169" s="16">
        <f>IF($G$2="","",IFERROR(INDEX(OpenPO_Import!$A$1:$AZ$1000,167,MATCH($G$2,OpenPO_Import!$A$1:$AZ$1,0)),""))</f>
        <v/>
      </c>
      <c r="I169" s="15">
        <f>IF(F169="","",IF(H169="",0,F169*H169))</f>
        <v/>
      </c>
      <c r="J169">
        <f>IF(B169="","",IFERROR(VLOOKUP(B169,Impact_List!$A$6:$B$2000,2,FALSE),"Unassigned"))</f>
        <v/>
      </c>
      <c r="K169" t="inlineStr"/>
    </row>
    <row r="170">
      <c r="A170">
        <f>IF($A$2="","",IFERROR(INDEX(OpenPO_Import!$A$1:$AZ$1000,168,MATCH($A$2,OpenPO_Import!$A$1:$AZ$1,0)),""))</f>
        <v/>
      </c>
      <c r="B170">
        <f>IF($B$2="","",IFERROR(INDEX(OpenPO_Import!$A$1:$AZ$1000,168,MATCH($B$2,OpenPO_Import!$A$1:$AZ$1,0)),""))</f>
        <v/>
      </c>
      <c r="C170">
        <f>IF($C$2="","",IFERROR(INDEX(OpenPO_Import!$A$1:$AZ$1000,168,MATCH($C$2,OpenPO_Import!$A$1:$AZ$1,0)),""))</f>
        <v/>
      </c>
      <c r="D170">
        <f>IF($D$2="","",IFERROR(INDEX(OpenPO_Import!$A$1:$AZ$1000,168,MATCH($D$2,OpenPO_Import!$A$1:$AZ$1,0)),""))</f>
        <v/>
      </c>
      <c r="E170" s="15">
        <f>IF($E$2="","",IFERROR(INDEX(OpenPO_Import!$A$1:$AZ$1000,168,MATCH($E$2,OpenPO_Import!$A$1:$AZ$1,0)),""))</f>
        <v/>
      </c>
      <c r="F170" s="15">
        <f>IF(OR(D170="",E170=""),"",D170*E170)</f>
        <v/>
      </c>
      <c r="G170" s="15">
        <f>IF($F$2="","",IFERROR(INDEX(OpenPO_Import!$A$1:$AZ$1000,168,MATCH($F$2,OpenPO_Import!$A$1:$AZ$1,0)),""))</f>
        <v/>
      </c>
      <c r="H170" s="16">
        <f>IF($G$2="","",IFERROR(INDEX(OpenPO_Import!$A$1:$AZ$1000,168,MATCH($G$2,OpenPO_Import!$A$1:$AZ$1,0)),""))</f>
        <v/>
      </c>
      <c r="I170" s="15">
        <f>IF(F170="","",IF(H170="",0,F170*H170))</f>
        <v/>
      </c>
      <c r="J170">
        <f>IF(B170="","",IFERROR(VLOOKUP(B170,Impact_List!$A$6:$B$2000,2,FALSE),"Unassigned"))</f>
        <v/>
      </c>
      <c r="K170" t="inlineStr"/>
    </row>
    <row r="171">
      <c r="A171">
        <f>IF($A$2="","",IFERROR(INDEX(OpenPO_Import!$A$1:$AZ$1000,169,MATCH($A$2,OpenPO_Import!$A$1:$AZ$1,0)),""))</f>
        <v/>
      </c>
      <c r="B171">
        <f>IF($B$2="","",IFERROR(INDEX(OpenPO_Import!$A$1:$AZ$1000,169,MATCH($B$2,OpenPO_Import!$A$1:$AZ$1,0)),""))</f>
        <v/>
      </c>
      <c r="C171">
        <f>IF($C$2="","",IFERROR(INDEX(OpenPO_Import!$A$1:$AZ$1000,169,MATCH($C$2,OpenPO_Import!$A$1:$AZ$1,0)),""))</f>
        <v/>
      </c>
      <c r="D171">
        <f>IF($D$2="","",IFERROR(INDEX(OpenPO_Import!$A$1:$AZ$1000,169,MATCH($D$2,OpenPO_Import!$A$1:$AZ$1,0)),""))</f>
        <v/>
      </c>
      <c r="E171" s="15">
        <f>IF($E$2="","",IFERROR(INDEX(OpenPO_Import!$A$1:$AZ$1000,169,MATCH($E$2,OpenPO_Import!$A$1:$AZ$1,0)),""))</f>
        <v/>
      </c>
      <c r="F171" s="15">
        <f>IF(OR(D171="",E171=""),"",D171*E171)</f>
        <v/>
      </c>
      <c r="G171" s="15">
        <f>IF($F$2="","",IFERROR(INDEX(OpenPO_Import!$A$1:$AZ$1000,169,MATCH($F$2,OpenPO_Import!$A$1:$AZ$1,0)),""))</f>
        <v/>
      </c>
      <c r="H171" s="16">
        <f>IF($G$2="","",IFERROR(INDEX(OpenPO_Import!$A$1:$AZ$1000,169,MATCH($G$2,OpenPO_Import!$A$1:$AZ$1,0)),""))</f>
        <v/>
      </c>
      <c r="I171" s="15">
        <f>IF(F171="","",IF(H171="",0,F171*H171))</f>
        <v/>
      </c>
      <c r="J171">
        <f>IF(B171="","",IFERROR(VLOOKUP(B171,Impact_List!$A$6:$B$2000,2,FALSE),"Unassigned"))</f>
        <v/>
      </c>
      <c r="K171" t="inlineStr"/>
    </row>
    <row r="172">
      <c r="A172">
        <f>IF($A$2="","",IFERROR(INDEX(OpenPO_Import!$A$1:$AZ$1000,170,MATCH($A$2,OpenPO_Import!$A$1:$AZ$1,0)),""))</f>
        <v/>
      </c>
      <c r="B172">
        <f>IF($B$2="","",IFERROR(INDEX(OpenPO_Import!$A$1:$AZ$1000,170,MATCH($B$2,OpenPO_Import!$A$1:$AZ$1,0)),""))</f>
        <v/>
      </c>
      <c r="C172">
        <f>IF($C$2="","",IFERROR(INDEX(OpenPO_Import!$A$1:$AZ$1000,170,MATCH($C$2,OpenPO_Import!$A$1:$AZ$1,0)),""))</f>
        <v/>
      </c>
      <c r="D172">
        <f>IF($D$2="","",IFERROR(INDEX(OpenPO_Import!$A$1:$AZ$1000,170,MATCH($D$2,OpenPO_Import!$A$1:$AZ$1,0)),""))</f>
        <v/>
      </c>
      <c r="E172" s="15">
        <f>IF($E$2="","",IFERROR(INDEX(OpenPO_Import!$A$1:$AZ$1000,170,MATCH($E$2,OpenPO_Import!$A$1:$AZ$1,0)),""))</f>
        <v/>
      </c>
      <c r="F172" s="15">
        <f>IF(OR(D172="",E172=""),"",D172*E172)</f>
        <v/>
      </c>
      <c r="G172" s="15">
        <f>IF($F$2="","",IFERROR(INDEX(OpenPO_Import!$A$1:$AZ$1000,170,MATCH($F$2,OpenPO_Import!$A$1:$AZ$1,0)),""))</f>
        <v/>
      </c>
      <c r="H172" s="16">
        <f>IF($G$2="","",IFERROR(INDEX(OpenPO_Import!$A$1:$AZ$1000,170,MATCH($G$2,OpenPO_Import!$A$1:$AZ$1,0)),""))</f>
        <v/>
      </c>
      <c r="I172" s="15">
        <f>IF(F172="","",IF(H172="",0,F172*H172))</f>
        <v/>
      </c>
      <c r="J172">
        <f>IF(B172="","",IFERROR(VLOOKUP(B172,Impact_List!$A$6:$B$2000,2,FALSE),"Unassigned"))</f>
        <v/>
      </c>
      <c r="K172" t="inlineStr"/>
    </row>
    <row r="173">
      <c r="A173">
        <f>IF($A$2="","",IFERROR(INDEX(OpenPO_Import!$A$1:$AZ$1000,171,MATCH($A$2,OpenPO_Import!$A$1:$AZ$1,0)),""))</f>
        <v/>
      </c>
      <c r="B173">
        <f>IF($B$2="","",IFERROR(INDEX(OpenPO_Import!$A$1:$AZ$1000,171,MATCH($B$2,OpenPO_Import!$A$1:$AZ$1,0)),""))</f>
        <v/>
      </c>
      <c r="C173">
        <f>IF($C$2="","",IFERROR(INDEX(OpenPO_Import!$A$1:$AZ$1000,171,MATCH($C$2,OpenPO_Import!$A$1:$AZ$1,0)),""))</f>
        <v/>
      </c>
      <c r="D173">
        <f>IF($D$2="","",IFERROR(INDEX(OpenPO_Import!$A$1:$AZ$1000,171,MATCH($D$2,OpenPO_Import!$A$1:$AZ$1,0)),""))</f>
        <v/>
      </c>
      <c r="E173" s="15">
        <f>IF($E$2="","",IFERROR(INDEX(OpenPO_Import!$A$1:$AZ$1000,171,MATCH($E$2,OpenPO_Import!$A$1:$AZ$1,0)),""))</f>
        <v/>
      </c>
      <c r="F173" s="15">
        <f>IF(OR(D173="",E173=""),"",D173*E173)</f>
        <v/>
      </c>
      <c r="G173" s="15">
        <f>IF($F$2="","",IFERROR(INDEX(OpenPO_Import!$A$1:$AZ$1000,171,MATCH($F$2,OpenPO_Import!$A$1:$AZ$1,0)),""))</f>
        <v/>
      </c>
      <c r="H173" s="16">
        <f>IF($G$2="","",IFERROR(INDEX(OpenPO_Import!$A$1:$AZ$1000,171,MATCH($G$2,OpenPO_Import!$A$1:$AZ$1,0)),""))</f>
        <v/>
      </c>
      <c r="I173" s="15">
        <f>IF(F173="","",IF(H173="",0,F173*H173))</f>
        <v/>
      </c>
      <c r="J173">
        <f>IF(B173="","",IFERROR(VLOOKUP(B173,Impact_List!$A$6:$B$2000,2,FALSE),"Unassigned"))</f>
        <v/>
      </c>
      <c r="K173" t="inlineStr"/>
    </row>
    <row r="174">
      <c r="A174">
        <f>IF($A$2="","",IFERROR(INDEX(OpenPO_Import!$A$1:$AZ$1000,172,MATCH($A$2,OpenPO_Import!$A$1:$AZ$1,0)),""))</f>
        <v/>
      </c>
      <c r="B174">
        <f>IF($B$2="","",IFERROR(INDEX(OpenPO_Import!$A$1:$AZ$1000,172,MATCH($B$2,OpenPO_Import!$A$1:$AZ$1,0)),""))</f>
        <v/>
      </c>
      <c r="C174">
        <f>IF($C$2="","",IFERROR(INDEX(OpenPO_Import!$A$1:$AZ$1000,172,MATCH($C$2,OpenPO_Import!$A$1:$AZ$1,0)),""))</f>
        <v/>
      </c>
      <c r="D174">
        <f>IF($D$2="","",IFERROR(INDEX(OpenPO_Import!$A$1:$AZ$1000,172,MATCH($D$2,OpenPO_Import!$A$1:$AZ$1,0)),""))</f>
        <v/>
      </c>
      <c r="E174" s="15">
        <f>IF($E$2="","",IFERROR(INDEX(OpenPO_Import!$A$1:$AZ$1000,172,MATCH($E$2,OpenPO_Import!$A$1:$AZ$1,0)),""))</f>
        <v/>
      </c>
      <c r="F174" s="15">
        <f>IF(OR(D174="",E174=""),"",D174*E174)</f>
        <v/>
      </c>
      <c r="G174" s="15">
        <f>IF($F$2="","",IFERROR(INDEX(OpenPO_Import!$A$1:$AZ$1000,172,MATCH($F$2,OpenPO_Import!$A$1:$AZ$1,0)),""))</f>
        <v/>
      </c>
      <c r="H174" s="16">
        <f>IF($G$2="","",IFERROR(INDEX(OpenPO_Import!$A$1:$AZ$1000,172,MATCH($G$2,OpenPO_Import!$A$1:$AZ$1,0)),""))</f>
        <v/>
      </c>
      <c r="I174" s="15">
        <f>IF(F174="","",IF(H174="",0,F174*H174))</f>
        <v/>
      </c>
      <c r="J174">
        <f>IF(B174="","",IFERROR(VLOOKUP(B174,Impact_List!$A$6:$B$2000,2,FALSE),"Unassigned"))</f>
        <v/>
      </c>
      <c r="K174" t="inlineStr"/>
    </row>
    <row r="175">
      <c r="A175">
        <f>IF($A$2="","",IFERROR(INDEX(OpenPO_Import!$A$1:$AZ$1000,173,MATCH($A$2,OpenPO_Import!$A$1:$AZ$1,0)),""))</f>
        <v/>
      </c>
      <c r="B175">
        <f>IF($B$2="","",IFERROR(INDEX(OpenPO_Import!$A$1:$AZ$1000,173,MATCH($B$2,OpenPO_Import!$A$1:$AZ$1,0)),""))</f>
        <v/>
      </c>
      <c r="C175">
        <f>IF($C$2="","",IFERROR(INDEX(OpenPO_Import!$A$1:$AZ$1000,173,MATCH($C$2,OpenPO_Import!$A$1:$AZ$1,0)),""))</f>
        <v/>
      </c>
      <c r="D175">
        <f>IF($D$2="","",IFERROR(INDEX(OpenPO_Import!$A$1:$AZ$1000,173,MATCH($D$2,OpenPO_Import!$A$1:$AZ$1,0)),""))</f>
        <v/>
      </c>
      <c r="E175" s="15">
        <f>IF($E$2="","",IFERROR(INDEX(OpenPO_Import!$A$1:$AZ$1000,173,MATCH($E$2,OpenPO_Import!$A$1:$AZ$1,0)),""))</f>
        <v/>
      </c>
      <c r="F175" s="15">
        <f>IF(OR(D175="",E175=""),"",D175*E175)</f>
        <v/>
      </c>
      <c r="G175" s="15">
        <f>IF($F$2="","",IFERROR(INDEX(OpenPO_Import!$A$1:$AZ$1000,173,MATCH($F$2,OpenPO_Import!$A$1:$AZ$1,0)),""))</f>
        <v/>
      </c>
      <c r="H175" s="16">
        <f>IF($G$2="","",IFERROR(INDEX(OpenPO_Import!$A$1:$AZ$1000,173,MATCH($G$2,OpenPO_Import!$A$1:$AZ$1,0)),""))</f>
        <v/>
      </c>
      <c r="I175" s="15">
        <f>IF(F175="","",IF(H175="",0,F175*H175))</f>
        <v/>
      </c>
      <c r="J175">
        <f>IF(B175="","",IFERROR(VLOOKUP(B175,Impact_List!$A$6:$B$2000,2,FALSE),"Unassigned"))</f>
        <v/>
      </c>
      <c r="K175" t="inlineStr"/>
    </row>
    <row r="176">
      <c r="A176">
        <f>IF($A$2="","",IFERROR(INDEX(OpenPO_Import!$A$1:$AZ$1000,174,MATCH($A$2,OpenPO_Import!$A$1:$AZ$1,0)),""))</f>
        <v/>
      </c>
      <c r="B176">
        <f>IF($B$2="","",IFERROR(INDEX(OpenPO_Import!$A$1:$AZ$1000,174,MATCH($B$2,OpenPO_Import!$A$1:$AZ$1,0)),""))</f>
        <v/>
      </c>
      <c r="C176">
        <f>IF($C$2="","",IFERROR(INDEX(OpenPO_Import!$A$1:$AZ$1000,174,MATCH($C$2,OpenPO_Import!$A$1:$AZ$1,0)),""))</f>
        <v/>
      </c>
      <c r="D176">
        <f>IF($D$2="","",IFERROR(INDEX(OpenPO_Import!$A$1:$AZ$1000,174,MATCH($D$2,OpenPO_Import!$A$1:$AZ$1,0)),""))</f>
        <v/>
      </c>
      <c r="E176" s="15">
        <f>IF($E$2="","",IFERROR(INDEX(OpenPO_Import!$A$1:$AZ$1000,174,MATCH($E$2,OpenPO_Import!$A$1:$AZ$1,0)),""))</f>
        <v/>
      </c>
      <c r="F176" s="15">
        <f>IF(OR(D176="",E176=""),"",D176*E176)</f>
        <v/>
      </c>
      <c r="G176" s="15">
        <f>IF($F$2="","",IFERROR(INDEX(OpenPO_Import!$A$1:$AZ$1000,174,MATCH($F$2,OpenPO_Import!$A$1:$AZ$1,0)),""))</f>
        <v/>
      </c>
      <c r="H176" s="16">
        <f>IF($G$2="","",IFERROR(INDEX(OpenPO_Import!$A$1:$AZ$1000,174,MATCH($G$2,OpenPO_Import!$A$1:$AZ$1,0)),""))</f>
        <v/>
      </c>
      <c r="I176" s="15">
        <f>IF(F176="","",IF(H176="",0,F176*H176))</f>
        <v/>
      </c>
      <c r="J176">
        <f>IF(B176="","",IFERROR(VLOOKUP(B176,Impact_List!$A$6:$B$2000,2,FALSE),"Unassigned"))</f>
        <v/>
      </c>
      <c r="K176" t="inlineStr"/>
    </row>
    <row r="177">
      <c r="A177">
        <f>IF($A$2="","",IFERROR(INDEX(OpenPO_Import!$A$1:$AZ$1000,175,MATCH($A$2,OpenPO_Import!$A$1:$AZ$1,0)),""))</f>
        <v/>
      </c>
      <c r="B177">
        <f>IF($B$2="","",IFERROR(INDEX(OpenPO_Import!$A$1:$AZ$1000,175,MATCH($B$2,OpenPO_Import!$A$1:$AZ$1,0)),""))</f>
        <v/>
      </c>
      <c r="C177">
        <f>IF($C$2="","",IFERROR(INDEX(OpenPO_Import!$A$1:$AZ$1000,175,MATCH($C$2,OpenPO_Import!$A$1:$AZ$1,0)),""))</f>
        <v/>
      </c>
      <c r="D177">
        <f>IF($D$2="","",IFERROR(INDEX(OpenPO_Import!$A$1:$AZ$1000,175,MATCH($D$2,OpenPO_Import!$A$1:$AZ$1,0)),""))</f>
        <v/>
      </c>
      <c r="E177" s="15">
        <f>IF($E$2="","",IFERROR(INDEX(OpenPO_Import!$A$1:$AZ$1000,175,MATCH($E$2,OpenPO_Import!$A$1:$AZ$1,0)),""))</f>
        <v/>
      </c>
      <c r="F177" s="15">
        <f>IF(OR(D177="",E177=""),"",D177*E177)</f>
        <v/>
      </c>
      <c r="G177" s="15">
        <f>IF($F$2="","",IFERROR(INDEX(OpenPO_Import!$A$1:$AZ$1000,175,MATCH($F$2,OpenPO_Import!$A$1:$AZ$1,0)),""))</f>
        <v/>
      </c>
      <c r="H177" s="16">
        <f>IF($G$2="","",IFERROR(INDEX(OpenPO_Import!$A$1:$AZ$1000,175,MATCH($G$2,OpenPO_Import!$A$1:$AZ$1,0)),""))</f>
        <v/>
      </c>
      <c r="I177" s="15">
        <f>IF(F177="","",IF(H177="",0,F177*H177))</f>
        <v/>
      </c>
      <c r="J177">
        <f>IF(B177="","",IFERROR(VLOOKUP(B177,Impact_List!$A$6:$B$2000,2,FALSE),"Unassigned"))</f>
        <v/>
      </c>
      <c r="K177" t="inlineStr"/>
    </row>
    <row r="178">
      <c r="A178">
        <f>IF($A$2="","",IFERROR(INDEX(OpenPO_Import!$A$1:$AZ$1000,176,MATCH($A$2,OpenPO_Import!$A$1:$AZ$1,0)),""))</f>
        <v/>
      </c>
      <c r="B178">
        <f>IF($B$2="","",IFERROR(INDEX(OpenPO_Import!$A$1:$AZ$1000,176,MATCH($B$2,OpenPO_Import!$A$1:$AZ$1,0)),""))</f>
        <v/>
      </c>
      <c r="C178">
        <f>IF($C$2="","",IFERROR(INDEX(OpenPO_Import!$A$1:$AZ$1000,176,MATCH($C$2,OpenPO_Import!$A$1:$AZ$1,0)),""))</f>
        <v/>
      </c>
      <c r="D178">
        <f>IF($D$2="","",IFERROR(INDEX(OpenPO_Import!$A$1:$AZ$1000,176,MATCH($D$2,OpenPO_Import!$A$1:$AZ$1,0)),""))</f>
        <v/>
      </c>
      <c r="E178" s="15">
        <f>IF($E$2="","",IFERROR(INDEX(OpenPO_Import!$A$1:$AZ$1000,176,MATCH($E$2,OpenPO_Import!$A$1:$AZ$1,0)),""))</f>
        <v/>
      </c>
      <c r="F178" s="15">
        <f>IF(OR(D178="",E178=""),"",D178*E178)</f>
        <v/>
      </c>
      <c r="G178" s="15">
        <f>IF($F$2="","",IFERROR(INDEX(OpenPO_Import!$A$1:$AZ$1000,176,MATCH($F$2,OpenPO_Import!$A$1:$AZ$1,0)),""))</f>
        <v/>
      </c>
      <c r="H178" s="16">
        <f>IF($G$2="","",IFERROR(INDEX(OpenPO_Import!$A$1:$AZ$1000,176,MATCH($G$2,OpenPO_Import!$A$1:$AZ$1,0)),""))</f>
        <v/>
      </c>
      <c r="I178" s="15">
        <f>IF(F178="","",IF(H178="",0,F178*H178))</f>
        <v/>
      </c>
      <c r="J178">
        <f>IF(B178="","",IFERROR(VLOOKUP(B178,Impact_List!$A$6:$B$2000,2,FALSE),"Unassigned"))</f>
        <v/>
      </c>
      <c r="K178" t="inlineStr"/>
    </row>
    <row r="179">
      <c r="A179">
        <f>IF($A$2="","",IFERROR(INDEX(OpenPO_Import!$A$1:$AZ$1000,177,MATCH($A$2,OpenPO_Import!$A$1:$AZ$1,0)),""))</f>
        <v/>
      </c>
      <c r="B179">
        <f>IF($B$2="","",IFERROR(INDEX(OpenPO_Import!$A$1:$AZ$1000,177,MATCH($B$2,OpenPO_Import!$A$1:$AZ$1,0)),""))</f>
        <v/>
      </c>
      <c r="C179">
        <f>IF($C$2="","",IFERROR(INDEX(OpenPO_Import!$A$1:$AZ$1000,177,MATCH($C$2,OpenPO_Import!$A$1:$AZ$1,0)),""))</f>
        <v/>
      </c>
      <c r="D179">
        <f>IF($D$2="","",IFERROR(INDEX(OpenPO_Import!$A$1:$AZ$1000,177,MATCH($D$2,OpenPO_Import!$A$1:$AZ$1,0)),""))</f>
        <v/>
      </c>
      <c r="E179" s="15">
        <f>IF($E$2="","",IFERROR(INDEX(OpenPO_Import!$A$1:$AZ$1000,177,MATCH($E$2,OpenPO_Import!$A$1:$AZ$1,0)),""))</f>
        <v/>
      </c>
      <c r="F179" s="15">
        <f>IF(OR(D179="",E179=""),"",D179*E179)</f>
        <v/>
      </c>
      <c r="G179" s="15">
        <f>IF($F$2="","",IFERROR(INDEX(OpenPO_Import!$A$1:$AZ$1000,177,MATCH($F$2,OpenPO_Import!$A$1:$AZ$1,0)),""))</f>
        <v/>
      </c>
      <c r="H179" s="16">
        <f>IF($G$2="","",IFERROR(INDEX(OpenPO_Import!$A$1:$AZ$1000,177,MATCH($G$2,OpenPO_Import!$A$1:$AZ$1,0)),""))</f>
        <v/>
      </c>
      <c r="I179" s="15">
        <f>IF(F179="","",IF(H179="",0,F179*H179))</f>
        <v/>
      </c>
      <c r="J179">
        <f>IF(B179="","",IFERROR(VLOOKUP(B179,Impact_List!$A$6:$B$2000,2,FALSE),"Unassigned"))</f>
        <v/>
      </c>
      <c r="K179" t="inlineStr"/>
    </row>
    <row r="180">
      <c r="A180">
        <f>IF($A$2="","",IFERROR(INDEX(OpenPO_Import!$A$1:$AZ$1000,178,MATCH($A$2,OpenPO_Import!$A$1:$AZ$1,0)),""))</f>
        <v/>
      </c>
      <c r="B180">
        <f>IF($B$2="","",IFERROR(INDEX(OpenPO_Import!$A$1:$AZ$1000,178,MATCH($B$2,OpenPO_Import!$A$1:$AZ$1,0)),""))</f>
        <v/>
      </c>
      <c r="C180">
        <f>IF($C$2="","",IFERROR(INDEX(OpenPO_Import!$A$1:$AZ$1000,178,MATCH($C$2,OpenPO_Import!$A$1:$AZ$1,0)),""))</f>
        <v/>
      </c>
      <c r="D180">
        <f>IF($D$2="","",IFERROR(INDEX(OpenPO_Import!$A$1:$AZ$1000,178,MATCH($D$2,OpenPO_Import!$A$1:$AZ$1,0)),""))</f>
        <v/>
      </c>
      <c r="E180" s="15">
        <f>IF($E$2="","",IFERROR(INDEX(OpenPO_Import!$A$1:$AZ$1000,178,MATCH($E$2,OpenPO_Import!$A$1:$AZ$1,0)),""))</f>
        <v/>
      </c>
      <c r="F180" s="15">
        <f>IF(OR(D180="",E180=""),"",D180*E180)</f>
        <v/>
      </c>
      <c r="G180" s="15">
        <f>IF($F$2="","",IFERROR(INDEX(OpenPO_Import!$A$1:$AZ$1000,178,MATCH($F$2,OpenPO_Import!$A$1:$AZ$1,0)),""))</f>
        <v/>
      </c>
      <c r="H180" s="16">
        <f>IF($G$2="","",IFERROR(INDEX(OpenPO_Import!$A$1:$AZ$1000,178,MATCH($G$2,OpenPO_Import!$A$1:$AZ$1,0)),""))</f>
        <v/>
      </c>
      <c r="I180" s="15">
        <f>IF(F180="","",IF(H180="",0,F180*H180))</f>
        <v/>
      </c>
      <c r="J180">
        <f>IF(B180="","",IFERROR(VLOOKUP(B180,Impact_List!$A$6:$B$2000,2,FALSE),"Unassigned"))</f>
        <v/>
      </c>
      <c r="K180" t="inlineStr"/>
    </row>
    <row r="181">
      <c r="A181">
        <f>IF($A$2="","",IFERROR(INDEX(OpenPO_Import!$A$1:$AZ$1000,179,MATCH($A$2,OpenPO_Import!$A$1:$AZ$1,0)),""))</f>
        <v/>
      </c>
      <c r="B181">
        <f>IF($B$2="","",IFERROR(INDEX(OpenPO_Import!$A$1:$AZ$1000,179,MATCH($B$2,OpenPO_Import!$A$1:$AZ$1,0)),""))</f>
        <v/>
      </c>
      <c r="C181">
        <f>IF($C$2="","",IFERROR(INDEX(OpenPO_Import!$A$1:$AZ$1000,179,MATCH($C$2,OpenPO_Import!$A$1:$AZ$1,0)),""))</f>
        <v/>
      </c>
      <c r="D181">
        <f>IF($D$2="","",IFERROR(INDEX(OpenPO_Import!$A$1:$AZ$1000,179,MATCH($D$2,OpenPO_Import!$A$1:$AZ$1,0)),""))</f>
        <v/>
      </c>
      <c r="E181" s="15">
        <f>IF($E$2="","",IFERROR(INDEX(OpenPO_Import!$A$1:$AZ$1000,179,MATCH($E$2,OpenPO_Import!$A$1:$AZ$1,0)),""))</f>
        <v/>
      </c>
      <c r="F181" s="15">
        <f>IF(OR(D181="",E181=""),"",D181*E181)</f>
        <v/>
      </c>
      <c r="G181" s="15">
        <f>IF($F$2="","",IFERROR(INDEX(OpenPO_Import!$A$1:$AZ$1000,179,MATCH($F$2,OpenPO_Import!$A$1:$AZ$1,0)),""))</f>
        <v/>
      </c>
      <c r="H181" s="16">
        <f>IF($G$2="","",IFERROR(INDEX(OpenPO_Import!$A$1:$AZ$1000,179,MATCH($G$2,OpenPO_Import!$A$1:$AZ$1,0)),""))</f>
        <v/>
      </c>
      <c r="I181" s="15">
        <f>IF(F181="","",IF(H181="",0,F181*H181))</f>
        <v/>
      </c>
      <c r="J181">
        <f>IF(B181="","",IFERROR(VLOOKUP(B181,Impact_List!$A$6:$B$2000,2,FALSE),"Unassigned"))</f>
        <v/>
      </c>
      <c r="K181" t="inlineStr"/>
    </row>
    <row r="182">
      <c r="A182">
        <f>IF($A$2="","",IFERROR(INDEX(OpenPO_Import!$A$1:$AZ$1000,180,MATCH($A$2,OpenPO_Import!$A$1:$AZ$1,0)),""))</f>
        <v/>
      </c>
      <c r="B182">
        <f>IF($B$2="","",IFERROR(INDEX(OpenPO_Import!$A$1:$AZ$1000,180,MATCH($B$2,OpenPO_Import!$A$1:$AZ$1,0)),""))</f>
        <v/>
      </c>
      <c r="C182">
        <f>IF($C$2="","",IFERROR(INDEX(OpenPO_Import!$A$1:$AZ$1000,180,MATCH($C$2,OpenPO_Import!$A$1:$AZ$1,0)),""))</f>
        <v/>
      </c>
      <c r="D182">
        <f>IF($D$2="","",IFERROR(INDEX(OpenPO_Import!$A$1:$AZ$1000,180,MATCH($D$2,OpenPO_Import!$A$1:$AZ$1,0)),""))</f>
        <v/>
      </c>
      <c r="E182" s="15">
        <f>IF($E$2="","",IFERROR(INDEX(OpenPO_Import!$A$1:$AZ$1000,180,MATCH($E$2,OpenPO_Import!$A$1:$AZ$1,0)),""))</f>
        <v/>
      </c>
      <c r="F182" s="15">
        <f>IF(OR(D182="",E182=""),"",D182*E182)</f>
        <v/>
      </c>
      <c r="G182" s="15">
        <f>IF($F$2="","",IFERROR(INDEX(OpenPO_Import!$A$1:$AZ$1000,180,MATCH($F$2,OpenPO_Import!$A$1:$AZ$1,0)),""))</f>
        <v/>
      </c>
      <c r="H182" s="16">
        <f>IF($G$2="","",IFERROR(INDEX(OpenPO_Import!$A$1:$AZ$1000,180,MATCH($G$2,OpenPO_Import!$A$1:$AZ$1,0)),""))</f>
        <v/>
      </c>
      <c r="I182" s="15">
        <f>IF(F182="","",IF(H182="",0,F182*H182))</f>
        <v/>
      </c>
      <c r="J182">
        <f>IF(B182="","",IFERROR(VLOOKUP(B182,Impact_List!$A$6:$B$2000,2,FALSE),"Unassigned"))</f>
        <v/>
      </c>
      <c r="K182" t="inlineStr"/>
    </row>
    <row r="183">
      <c r="A183">
        <f>IF($A$2="","",IFERROR(INDEX(OpenPO_Import!$A$1:$AZ$1000,181,MATCH($A$2,OpenPO_Import!$A$1:$AZ$1,0)),""))</f>
        <v/>
      </c>
      <c r="B183">
        <f>IF($B$2="","",IFERROR(INDEX(OpenPO_Import!$A$1:$AZ$1000,181,MATCH($B$2,OpenPO_Import!$A$1:$AZ$1,0)),""))</f>
        <v/>
      </c>
      <c r="C183">
        <f>IF($C$2="","",IFERROR(INDEX(OpenPO_Import!$A$1:$AZ$1000,181,MATCH($C$2,OpenPO_Import!$A$1:$AZ$1,0)),""))</f>
        <v/>
      </c>
      <c r="D183">
        <f>IF($D$2="","",IFERROR(INDEX(OpenPO_Import!$A$1:$AZ$1000,181,MATCH($D$2,OpenPO_Import!$A$1:$AZ$1,0)),""))</f>
        <v/>
      </c>
      <c r="E183" s="15">
        <f>IF($E$2="","",IFERROR(INDEX(OpenPO_Import!$A$1:$AZ$1000,181,MATCH($E$2,OpenPO_Import!$A$1:$AZ$1,0)),""))</f>
        <v/>
      </c>
      <c r="F183" s="15">
        <f>IF(OR(D183="",E183=""),"",D183*E183)</f>
        <v/>
      </c>
      <c r="G183" s="15">
        <f>IF($F$2="","",IFERROR(INDEX(OpenPO_Import!$A$1:$AZ$1000,181,MATCH($F$2,OpenPO_Import!$A$1:$AZ$1,0)),""))</f>
        <v/>
      </c>
      <c r="H183" s="16">
        <f>IF($G$2="","",IFERROR(INDEX(OpenPO_Import!$A$1:$AZ$1000,181,MATCH($G$2,OpenPO_Import!$A$1:$AZ$1,0)),""))</f>
        <v/>
      </c>
      <c r="I183" s="15">
        <f>IF(F183="","",IF(H183="",0,F183*H183))</f>
        <v/>
      </c>
      <c r="J183">
        <f>IF(B183="","",IFERROR(VLOOKUP(B183,Impact_List!$A$6:$B$2000,2,FALSE),"Unassigned"))</f>
        <v/>
      </c>
      <c r="K183" t="inlineStr"/>
    </row>
    <row r="184">
      <c r="A184">
        <f>IF($A$2="","",IFERROR(INDEX(OpenPO_Import!$A$1:$AZ$1000,182,MATCH($A$2,OpenPO_Import!$A$1:$AZ$1,0)),""))</f>
        <v/>
      </c>
      <c r="B184">
        <f>IF($B$2="","",IFERROR(INDEX(OpenPO_Import!$A$1:$AZ$1000,182,MATCH($B$2,OpenPO_Import!$A$1:$AZ$1,0)),""))</f>
        <v/>
      </c>
      <c r="C184">
        <f>IF($C$2="","",IFERROR(INDEX(OpenPO_Import!$A$1:$AZ$1000,182,MATCH($C$2,OpenPO_Import!$A$1:$AZ$1,0)),""))</f>
        <v/>
      </c>
      <c r="D184">
        <f>IF($D$2="","",IFERROR(INDEX(OpenPO_Import!$A$1:$AZ$1000,182,MATCH($D$2,OpenPO_Import!$A$1:$AZ$1,0)),""))</f>
        <v/>
      </c>
      <c r="E184" s="15">
        <f>IF($E$2="","",IFERROR(INDEX(OpenPO_Import!$A$1:$AZ$1000,182,MATCH($E$2,OpenPO_Import!$A$1:$AZ$1,0)),""))</f>
        <v/>
      </c>
      <c r="F184" s="15">
        <f>IF(OR(D184="",E184=""),"",D184*E184)</f>
        <v/>
      </c>
      <c r="G184" s="15">
        <f>IF($F$2="","",IFERROR(INDEX(OpenPO_Import!$A$1:$AZ$1000,182,MATCH($F$2,OpenPO_Import!$A$1:$AZ$1,0)),""))</f>
        <v/>
      </c>
      <c r="H184" s="16">
        <f>IF($G$2="","",IFERROR(INDEX(OpenPO_Import!$A$1:$AZ$1000,182,MATCH($G$2,OpenPO_Import!$A$1:$AZ$1,0)),""))</f>
        <v/>
      </c>
      <c r="I184" s="15">
        <f>IF(F184="","",IF(H184="",0,F184*H184))</f>
        <v/>
      </c>
      <c r="J184">
        <f>IF(B184="","",IFERROR(VLOOKUP(B184,Impact_List!$A$6:$B$2000,2,FALSE),"Unassigned"))</f>
        <v/>
      </c>
      <c r="K184" t="inlineStr"/>
    </row>
    <row r="185">
      <c r="A185">
        <f>IF($A$2="","",IFERROR(INDEX(OpenPO_Import!$A$1:$AZ$1000,183,MATCH($A$2,OpenPO_Import!$A$1:$AZ$1,0)),""))</f>
        <v/>
      </c>
      <c r="B185">
        <f>IF($B$2="","",IFERROR(INDEX(OpenPO_Import!$A$1:$AZ$1000,183,MATCH($B$2,OpenPO_Import!$A$1:$AZ$1,0)),""))</f>
        <v/>
      </c>
      <c r="C185">
        <f>IF($C$2="","",IFERROR(INDEX(OpenPO_Import!$A$1:$AZ$1000,183,MATCH($C$2,OpenPO_Import!$A$1:$AZ$1,0)),""))</f>
        <v/>
      </c>
      <c r="D185">
        <f>IF($D$2="","",IFERROR(INDEX(OpenPO_Import!$A$1:$AZ$1000,183,MATCH($D$2,OpenPO_Import!$A$1:$AZ$1,0)),""))</f>
        <v/>
      </c>
      <c r="E185" s="15">
        <f>IF($E$2="","",IFERROR(INDEX(OpenPO_Import!$A$1:$AZ$1000,183,MATCH($E$2,OpenPO_Import!$A$1:$AZ$1,0)),""))</f>
        <v/>
      </c>
      <c r="F185" s="15">
        <f>IF(OR(D185="",E185=""),"",D185*E185)</f>
        <v/>
      </c>
      <c r="G185" s="15">
        <f>IF($F$2="","",IFERROR(INDEX(OpenPO_Import!$A$1:$AZ$1000,183,MATCH($F$2,OpenPO_Import!$A$1:$AZ$1,0)),""))</f>
        <v/>
      </c>
      <c r="H185" s="16">
        <f>IF($G$2="","",IFERROR(INDEX(OpenPO_Import!$A$1:$AZ$1000,183,MATCH($G$2,OpenPO_Import!$A$1:$AZ$1,0)),""))</f>
        <v/>
      </c>
      <c r="I185" s="15">
        <f>IF(F185="","",IF(H185="",0,F185*H185))</f>
        <v/>
      </c>
      <c r="J185">
        <f>IF(B185="","",IFERROR(VLOOKUP(B185,Impact_List!$A$6:$B$2000,2,FALSE),"Unassigned"))</f>
        <v/>
      </c>
      <c r="K185" t="inlineStr"/>
    </row>
    <row r="186">
      <c r="A186">
        <f>IF($A$2="","",IFERROR(INDEX(OpenPO_Import!$A$1:$AZ$1000,184,MATCH($A$2,OpenPO_Import!$A$1:$AZ$1,0)),""))</f>
        <v/>
      </c>
      <c r="B186">
        <f>IF($B$2="","",IFERROR(INDEX(OpenPO_Import!$A$1:$AZ$1000,184,MATCH($B$2,OpenPO_Import!$A$1:$AZ$1,0)),""))</f>
        <v/>
      </c>
      <c r="C186">
        <f>IF($C$2="","",IFERROR(INDEX(OpenPO_Import!$A$1:$AZ$1000,184,MATCH($C$2,OpenPO_Import!$A$1:$AZ$1,0)),""))</f>
        <v/>
      </c>
      <c r="D186">
        <f>IF($D$2="","",IFERROR(INDEX(OpenPO_Import!$A$1:$AZ$1000,184,MATCH($D$2,OpenPO_Import!$A$1:$AZ$1,0)),""))</f>
        <v/>
      </c>
      <c r="E186" s="15">
        <f>IF($E$2="","",IFERROR(INDEX(OpenPO_Import!$A$1:$AZ$1000,184,MATCH($E$2,OpenPO_Import!$A$1:$AZ$1,0)),""))</f>
        <v/>
      </c>
      <c r="F186" s="15">
        <f>IF(OR(D186="",E186=""),"",D186*E186)</f>
        <v/>
      </c>
      <c r="G186" s="15">
        <f>IF($F$2="","",IFERROR(INDEX(OpenPO_Import!$A$1:$AZ$1000,184,MATCH($F$2,OpenPO_Import!$A$1:$AZ$1,0)),""))</f>
        <v/>
      </c>
      <c r="H186" s="16">
        <f>IF($G$2="","",IFERROR(INDEX(OpenPO_Import!$A$1:$AZ$1000,184,MATCH($G$2,OpenPO_Import!$A$1:$AZ$1,0)),""))</f>
        <v/>
      </c>
      <c r="I186" s="15">
        <f>IF(F186="","",IF(H186="",0,F186*H186))</f>
        <v/>
      </c>
      <c r="J186">
        <f>IF(B186="","",IFERROR(VLOOKUP(B186,Impact_List!$A$6:$B$2000,2,FALSE),"Unassigned"))</f>
        <v/>
      </c>
      <c r="K186" t="inlineStr"/>
    </row>
    <row r="187">
      <c r="A187">
        <f>IF($A$2="","",IFERROR(INDEX(OpenPO_Import!$A$1:$AZ$1000,185,MATCH($A$2,OpenPO_Import!$A$1:$AZ$1,0)),""))</f>
        <v/>
      </c>
      <c r="B187">
        <f>IF($B$2="","",IFERROR(INDEX(OpenPO_Import!$A$1:$AZ$1000,185,MATCH($B$2,OpenPO_Import!$A$1:$AZ$1,0)),""))</f>
        <v/>
      </c>
      <c r="C187">
        <f>IF($C$2="","",IFERROR(INDEX(OpenPO_Import!$A$1:$AZ$1000,185,MATCH($C$2,OpenPO_Import!$A$1:$AZ$1,0)),""))</f>
        <v/>
      </c>
      <c r="D187">
        <f>IF($D$2="","",IFERROR(INDEX(OpenPO_Import!$A$1:$AZ$1000,185,MATCH($D$2,OpenPO_Import!$A$1:$AZ$1,0)),""))</f>
        <v/>
      </c>
      <c r="E187" s="15">
        <f>IF($E$2="","",IFERROR(INDEX(OpenPO_Import!$A$1:$AZ$1000,185,MATCH($E$2,OpenPO_Import!$A$1:$AZ$1,0)),""))</f>
        <v/>
      </c>
      <c r="F187" s="15">
        <f>IF(OR(D187="",E187=""),"",D187*E187)</f>
        <v/>
      </c>
      <c r="G187" s="15">
        <f>IF($F$2="","",IFERROR(INDEX(OpenPO_Import!$A$1:$AZ$1000,185,MATCH($F$2,OpenPO_Import!$A$1:$AZ$1,0)),""))</f>
        <v/>
      </c>
      <c r="H187" s="16">
        <f>IF($G$2="","",IFERROR(INDEX(OpenPO_Import!$A$1:$AZ$1000,185,MATCH($G$2,OpenPO_Import!$A$1:$AZ$1,0)),""))</f>
        <v/>
      </c>
      <c r="I187" s="15">
        <f>IF(F187="","",IF(H187="",0,F187*H187))</f>
        <v/>
      </c>
      <c r="J187">
        <f>IF(B187="","",IFERROR(VLOOKUP(B187,Impact_List!$A$6:$B$2000,2,FALSE),"Unassigned"))</f>
        <v/>
      </c>
      <c r="K187" t="inlineStr"/>
    </row>
    <row r="188">
      <c r="A188">
        <f>IF($A$2="","",IFERROR(INDEX(OpenPO_Import!$A$1:$AZ$1000,186,MATCH($A$2,OpenPO_Import!$A$1:$AZ$1,0)),""))</f>
        <v/>
      </c>
      <c r="B188">
        <f>IF($B$2="","",IFERROR(INDEX(OpenPO_Import!$A$1:$AZ$1000,186,MATCH($B$2,OpenPO_Import!$A$1:$AZ$1,0)),""))</f>
        <v/>
      </c>
      <c r="C188">
        <f>IF($C$2="","",IFERROR(INDEX(OpenPO_Import!$A$1:$AZ$1000,186,MATCH($C$2,OpenPO_Import!$A$1:$AZ$1,0)),""))</f>
        <v/>
      </c>
      <c r="D188">
        <f>IF($D$2="","",IFERROR(INDEX(OpenPO_Import!$A$1:$AZ$1000,186,MATCH($D$2,OpenPO_Import!$A$1:$AZ$1,0)),""))</f>
        <v/>
      </c>
      <c r="E188" s="15">
        <f>IF($E$2="","",IFERROR(INDEX(OpenPO_Import!$A$1:$AZ$1000,186,MATCH($E$2,OpenPO_Import!$A$1:$AZ$1,0)),""))</f>
        <v/>
      </c>
      <c r="F188" s="15">
        <f>IF(OR(D188="",E188=""),"",D188*E188)</f>
        <v/>
      </c>
      <c r="G188" s="15">
        <f>IF($F$2="","",IFERROR(INDEX(OpenPO_Import!$A$1:$AZ$1000,186,MATCH($F$2,OpenPO_Import!$A$1:$AZ$1,0)),""))</f>
        <v/>
      </c>
      <c r="H188" s="16">
        <f>IF($G$2="","",IFERROR(INDEX(OpenPO_Import!$A$1:$AZ$1000,186,MATCH($G$2,OpenPO_Import!$A$1:$AZ$1,0)),""))</f>
        <v/>
      </c>
      <c r="I188" s="15">
        <f>IF(F188="","",IF(H188="",0,F188*H188))</f>
        <v/>
      </c>
      <c r="J188">
        <f>IF(B188="","",IFERROR(VLOOKUP(B188,Impact_List!$A$6:$B$2000,2,FALSE),"Unassigned"))</f>
        <v/>
      </c>
      <c r="K188" t="inlineStr"/>
    </row>
    <row r="189">
      <c r="A189">
        <f>IF($A$2="","",IFERROR(INDEX(OpenPO_Import!$A$1:$AZ$1000,187,MATCH($A$2,OpenPO_Import!$A$1:$AZ$1,0)),""))</f>
        <v/>
      </c>
      <c r="B189">
        <f>IF($B$2="","",IFERROR(INDEX(OpenPO_Import!$A$1:$AZ$1000,187,MATCH($B$2,OpenPO_Import!$A$1:$AZ$1,0)),""))</f>
        <v/>
      </c>
      <c r="C189">
        <f>IF($C$2="","",IFERROR(INDEX(OpenPO_Import!$A$1:$AZ$1000,187,MATCH($C$2,OpenPO_Import!$A$1:$AZ$1,0)),""))</f>
        <v/>
      </c>
      <c r="D189">
        <f>IF($D$2="","",IFERROR(INDEX(OpenPO_Import!$A$1:$AZ$1000,187,MATCH($D$2,OpenPO_Import!$A$1:$AZ$1,0)),""))</f>
        <v/>
      </c>
      <c r="E189" s="15">
        <f>IF($E$2="","",IFERROR(INDEX(OpenPO_Import!$A$1:$AZ$1000,187,MATCH($E$2,OpenPO_Import!$A$1:$AZ$1,0)),""))</f>
        <v/>
      </c>
      <c r="F189" s="15">
        <f>IF(OR(D189="",E189=""),"",D189*E189)</f>
        <v/>
      </c>
      <c r="G189" s="15">
        <f>IF($F$2="","",IFERROR(INDEX(OpenPO_Import!$A$1:$AZ$1000,187,MATCH($F$2,OpenPO_Import!$A$1:$AZ$1,0)),""))</f>
        <v/>
      </c>
      <c r="H189" s="16">
        <f>IF($G$2="","",IFERROR(INDEX(OpenPO_Import!$A$1:$AZ$1000,187,MATCH($G$2,OpenPO_Import!$A$1:$AZ$1,0)),""))</f>
        <v/>
      </c>
      <c r="I189" s="15">
        <f>IF(F189="","",IF(H189="",0,F189*H189))</f>
        <v/>
      </c>
      <c r="J189">
        <f>IF(B189="","",IFERROR(VLOOKUP(B189,Impact_List!$A$6:$B$2000,2,FALSE),"Unassigned"))</f>
        <v/>
      </c>
      <c r="K189" t="inlineStr"/>
    </row>
    <row r="190">
      <c r="A190">
        <f>IF($A$2="","",IFERROR(INDEX(OpenPO_Import!$A$1:$AZ$1000,188,MATCH($A$2,OpenPO_Import!$A$1:$AZ$1,0)),""))</f>
        <v/>
      </c>
      <c r="B190">
        <f>IF($B$2="","",IFERROR(INDEX(OpenPO_Import!$A$1:$AZ$1000,188,MATCH($B$2,OpenPO_Import!$A$1:$AZ$1,0)),""))</f>
        <v/>
      </c>
      <c r="C190">
        <f>IF($C$2="","",IFERROR(INDEX(OpenPO_Import!$A$1:$AZ$1000,188,MATCH($C$2,OpenPO_Import!$A$1:$AZ$1,0)),""))</f>
        <v/>
      </c>
      <c r="D190">
        <f>IF($D$2="","",IFERROR(INDEX(OpenPO_Import!$A$1:$AZ$1000,188,MATCH($D$2,OpenPO_Import!$A$1:$AZ$1,0)),""))</f>
        <v/>
      </c>
      <c r="E190" s="15">
        <f>IF($E$2="","",IFERROR(INDEX(OpenPO_Import!$A$1:$AZ$1000,188,MATCH($E$2,OpenPO_Import!$A$1:$AZ$1,0)),""))</f>
        <v/>
      </c>
      <c r="F190" s="15">
        <f>IF(OR(D190="",E190=""),"",D190*E190)</f>
        <v/>
      </c>
      <c r="G190" s="15">
        <f>IF($F$2="","",IFERROR(INDEX(OpenPO_Import!$A$1:$AZ$1000,188,MATCH($F$2,OpenPO_Import!$A$1:$AZ$1,0)),""))</f>
        <v/>
      </c>
      <c r="H190" s="16">
        <f>IF($G$2="","",IFERROR(INDEX(OpenPO_Import!$A$1:$AZ$1000,188,MATCH($G$2,OpenPO_Import!$A$1:$AZ$1,0)),""))</f>
        <v/>
      </c>
      <c r="I190" s="15">
        <f>IF(F190="","",IF(H190="",0,F190*H190))</f>
        <v/>
      </c>
      <c r="J190">
        <f>IF(B190="","",IFERROR(VLOOKUP(B190,Impact_List!$A$6:$B$2000,2,FALSE),"Unassigned"))</f>
        <v/>
      </c>
      <c r="K190" t="inlineStr"/>
    </row>
    <row r="191">
      <c r="A191">
        <f>IF($A$2="","",IFERROR(INDEX(OpenPO_Import!$A$1:$AZ$1000,189,MATCH($A$2,OpenPO_Import!$A$1:$AZ$1,0)),""))</f>
        <v/>
      </c>
      <c r="B191">
        <f>IF($B$2="","",IFERROR(INDEX(OpenPO_Import!$A$1:$AZ$1000,189,MATCH($B$2,OpenPO_Import!$A$1:$AZ$1,0)),""))</f>
        <v/>
      </c>
      <c r="C191">
        <f>IF($C$2="","",IFERROR(INDEX(OpenPO_Import!$A$1:$AZ$1000,189,MATCH($C$2,OpenPO_Import!$A$1:$AZ$1,0)),""))</f>
        <v/>
      </c>
      <c r="D191">
        <f>IF($D$2="","",IFERROR(INDEX(OpenPO_Import!$A$1:$AZ$1000,189,MATCH($D$2,OpenPO_Import!$A$1:$AZ$1,0)),""))</f>
        <v/>
      </c>
      <c r="E191" s="15">
        <f>IF($E$2="","",IFERROR(INDEX(OpenPO_Import!$A$1:$AZ$1000,189,MATCH($E$2,OpenPO_Import!$A$1:$AZ$1,0)),""))</f>
        <v/>
      </c>
      <c r="F191" s="15">
        <f>IF(OR(D191="",E191=""),"",D191*E191)</f>
        <v/>
      </c>
      <c r="G191" s="15">
        <f>IF($F$2="","",IFERROR(INDEX(OpenPO_Import!$A$1:$AZ$1000,189,MATCH($F$2,OpenPO_Import!$A$1:$AZ$1,0)),""))</f>
        <v/>
      </c>
      <c r="H191" s="16">
        <f>IF($G$2="","",IFERROR(INDEX(OpenPO_Import!$A$1:$AZ$1000,189,MATCH($G$2,OpenPO_Import!$A$1:$AZ$1,0)),""))</f>
        <v/>
      </c>
      <c r="I191" s="15">
        <f>IF(F191="","",IF(H191="",0,F191*H191))</f>
        <v/>
      </c>
      <c r="J191">
        <f>IF(B191="","",IFERROR(VLOOKUP(B191,Impact_List!$A$6:$B$2000,2,FALSE),"Unassigned"))</f>
        <v/>
      </c>
      <c r="K191" t="inlineStr"/>
    </row>
    <row r="192">
      <c r="A192">
        <f>IF($A$2="","",IFERROR(INDEX(OpenPO_Import!$A$1:$AZ$1000,190,MATCH($A$2,OpenPO_Import!$A$1:$AZ$1,0)),""))</f>
        <v/>
      </c>
      <c r="B192">
        <f>IF($B$2="","",IFERROR(INDEX(OpenPO_Import!$A$1:$AZ$1000,190,MATCH($B$2,OpenPO_Import!$A$1:$AZ$1,0)),""))</f>
        <v/>
      </c>
      <c r="C192">
        <f>IF($C$2="","",IFERROR(INDEX(OpenPO_Import!$A$1:$AZ$1000,190,MATCH($C$2,OpenPO_Import!$A$1:$AZ$1,0)),""))</f>
        <v/>
      </c>
      <c r="D192">
        <f>IF($D$2="","",IFERROR(INDEX(OpenPO_Import!$A$1:$AZ$1000,190,MATCH($D$2,OpenPO_Import!$A$1:$AZ$1,0)),""))</f>
        <v/>
      </c>
      <c r="E192" s="15">
        <f>IF($E$2="","",IFERROR(INDEX(OpenPO_Import!$A$1:$AZ$1000,190,MATCH($E$2,OpenPO_Import!$A$1:$AZ$1,0)),""))</f>
        <v/>
      </c>
      <c r="F192" s="15">
        <f>IF(OR(D192="",E192=""),"",D192*E192)</f>
        <v/>
      </c>
      <c r="G192" s="15">
        <f>IF($F$2="","",IFERROR(INDEX(OpenPO_Import!$A$1:$AZ$1000,190,MATCH($F$2,OpenPO_Import!$A$1:$AZ$1,0)),""))</f>
        <v/>
      </c>
      <c r="H192" s="16">
        <f>IF($G$2="","",IFERROR(INDEX(OpenPO_Import!$A$1:$AZ$1000,190,MATCH($G$2,OpenPO_Import!$A$1:$AZ$1,0)),""))</f>
        <v/>
      </c>
      <c r="I192" s="15">
        <f>IF(F192="","",IF(H192="",0,F192*H192))</f>
        <v/>
      </c>
      <c r="J192">
        <f>IF(B192="","",IFERROR(VLOOKUP(B192,Impact_List!$A$6:$B$2000,2,FALSE),"Unassigned"))</f>
        <v/>
      </c>
      <c r="K192" t="inlineStr"/>
    </row>
    <row r="193">
      <c r="A193">
        <f>IF($A$2="","",IFERROR(INDEX(OpenPO_Import!$A$1:$AZ$1000,191,MATCH($A$2,OpenPO_Import!$A$1:$AZ$1,0)),""))</f>
        <v/>
      </c>
      <c r="B193">
        <f>IF($B$2="","",IFERROR(INDEX(OpenPO_Import!$A$1:$AZ$1000,191,MATCH($B$2,OpenPO_Import!$A$1:$AZ$1,0)),""))</f>
        <v/>
      </c>
      <c r="C193">
        <f>IF($C$2="","",IFERROR(INDEX(OpenPO_Import!$A$1:$AZ$1000,191,MATCH($C$2,OpenPO_Import!$A$1:$AZ$1,0)),""))</f>
        <v/>
      </c>
      <c r="D193">
        <f>IF($D$2="","",IFERROR(INDEX(OpenPO_Import!$A$1:$AZ$1000,191,MATCH($D$2,OpenPO_Import!$A$1:$AZ$1,0)),""))</f>
        <v/>
      </c>
      <c r="E193" s="15">
        <f>IF($E$2="","",IFERROR(INDEX(OpenPO_Import!$A$1:$AZ$1000,191,MATCH($E$2,OpenPO_Import!$A$1:$AZ$1,0)),""))</f>
        <v/>
      </c>
      <c r="F193" s="15">
        <f>IF(OR(D193="",E193=""),"",D193*E193)</f>
        <v/>
      </c>
      <c r="G193" s="15">
        <f>IF($F$2="","",IFERROR(INDEX(OpenPO_Import!$A$1:$AZ$1000,191,MATCH($F$2,OpenPO_Import!$A$1:$AZ$1,0)),""))</f>
        <v/>
      </c>
      <c r="H193" s="16">
        <f>IF($G$2="","",IFERROR(INDEX(OpenPO_Import!$A$1:$AZ$1000,191,MATCH($G$2,OpenPO_Import!$A$1:$AZ$1,0)),""))</f>
        <v/>
      </c>
      <c r="I193" s="15">
        <f>IF(F193="","",IF(H193="",0,F193*H193))</f>
        <v/>
      </c>
      <c r="J193">
        <f>IF(B193="","",IFERROR(VLOOKUP(B193,Impact_List!$A$6:$B$2000,2,FALSE),"Unassigned"))</f>
        <v/>
      </c>
      <c r="K193" t="inlineStr"/>
    </row>
    <row r="194">
      <c r="A194">
        <f>IF($A$2="","",IFERROR(INDEX(OpenPO_Import!$A$1:$AZ$1000,192,MATCH($A$2,OpenPO_Import!$A$1:$AZ$1,0)),""))</f>
        <v/>
      </c>
      <c r="B194">
        <f>IF($B$2="","",IFERROR(INDEX(OpenPO_Import!$A$1:$AZ$1000,192,MATCH($B$2,OpenPO_Import!$A$1:$AZ$1,0)),""))</f>
        <v/>
      </c>
      <c r="C194">
        <f>IF($C$2="","",IFERROR(INDEX(OpenPO_Import!$A$1:$AZ$1000,192,MATCH($C$2,OpenPO_Import!$A$1:$AZ$1,0)),""))</f>
        <v/>
      </c>
      <c r="D194">
        <f>IF($D$2="","",IFERROR(INDEX(OpenPO_Import!$A$1:$AZ$1000,192,MATCH($D$2,OpenPO_Import!$A$1:$AZ$1,0)),""))</f>
        <v/>
      </c>
      <c r="E194" s="15">
        <f>IF($E$2="","",IFERROR(INDEX(OpenPO_Import!$A$1:$AZ$1000,192,MATCH($E$2,OpenPO_Import!$A$1:$AZ$1,0)),""))</f>
        <v/>
      </c>
      <c r="F194" s="15">
        <f>IF(OR(D194="",E194=""),"",D194*E194)</f>
        <v/>
      </c>
      <c r="G194" s="15">
        <f>IF($F$2="","",IFERROR(INDEX(OpenPO_Import!$A$1:$AZ$1000,192,MATCH($F$2,OpenPO_Import!$A$1:$AZ$1,0)),""))</f>
        <v/>
      </c>
      <c r="H194" s="16">
        <f>IF($G$2="","",IFERROR(INDEX(OpenPO_Import!$A$1:$AZ$1000,192,MATCH($G$2,OpenPO_Import!$A$1:$AZ$1,0)),""))</f>
        <v/>
      </c>
      <c r="I194" s="15">
        <f>IF(F194="","",IF(H194="",0,F194*H194))</f>
        <v/>
      </c>
      <c r="J194">
        <f>IF(B194="","",IFERROR(VLOOKUP(B194,Impact_List!$A$6:$B$2000,2,FALSE),"Unassigned"))</f>
        <v/>
      </c>
      <c r="K194" t="inlineStr"/>
    </row>
    <row r="195">
      <c r="A195">
        <f>IF($A$2="","",IFERROR(INDEX(OpenPO_Import!$A$1:$AZ$1000,193,MATCH($A$2,OpenPO_Import!$A$1:$AZ$1,0)),""))</f>
        <v/>
      </c>
      <c r="B195">
        <f>IF($B$2="","",IFERROR(INDEX(OpenPO_Import!$A$1:$AZ$1000,193,MATCH($B$2,OpenPO_Import!$A$1:$AZ$1,0)),""))</f>
        <v/>
      </c>
      <c r="C195">
        <f>IF($C$2="","",IFERROR(INDEX(OpenPO_Import!$A$1:$AZ$1000,193,MATCH($C$2,OpenPO_Import!$A$1:$AZ$1,0)),""))</f>
        <v/>
      </c>
      <c r="D195">
        <f>IF($D$2="","",IFERROR(INDEX(OpenPO_Import!$A$1:$AZ$1000,193,MATCH($D$2,OpenPO_Import!$A$1:$AZ$1,0)),""))</f>
        <v/>
      </c>
      <c r="E195" s="15">
        <f>IF($E$2="","",IFERROR(INDEX(OpenPO_Import!$A$1:$AZ$1000,193,MATCH($E$2,OpenPO_Import!$A$1:$AZ$1,0)),""))</f>
        <v/>
      </c>
      <c r="F195" s="15">
        <f>IF(OR(D195="",E195=""),"",D195*E195)</f>
        <v/>
      </c>
      <c r="G195" s="15">
        <f>IF($F$2="","",IFERROR(INDEX(OpenPO_Import!$A$1:$AZ$1000,193,MATCH($F$2,OpenPO_Import!$A$1:$AZ$1,0)),""))</f>
        <v/>
      </c>
      <c r="H195" s="16">
        <f>IF($G$2="","",IFERROR(INDEX(OpenPO_Import!$A$1:$AZ$1000,193,MATCH($G$2,OpenPO_Import!$A$1:$AZ$1,0)),""))</f>
        <v/>
      </c>
      <c r="I195" s="15">
        <f>IF(F195="","",IF(H195="",0,F195*H195))</f>
        <v/>
      </c>
      <c r="J195">
        <f>IF(B195="","",IFERROR(VLOOKUP(B195,Impact_List!$A$6:$B$2000,2,FALSE),"Unassigned"))</f>
        <v/>
      </c>
      <c r="K195" t="inlineStr"/>
    </row>
    <row r="196">
      <c r="A196">
        <f>IF($A$2="","",IFERROR(INDEX(OpenPO_Import!$A$1:$AZ$1000,194,MATCH($A$2,OpenPO_Import!$A$1:$AZ$1,0)),""))</f>
        <v/>
      </c>
      <c r="B196">
        <f>IF($B$2="","",IFERROR(INDEX(OpenPO_Import!$A$1:$AZ$1000,194,MATCH($B$2,OpenPO_Import!$A$1:$AZ$1,0)),""))</f>
        <v/>
      </c>
      <c r="C196">
        <f>IF($C$2="","",IFERROR(INDEX(OpenPO_Import!$A$1:$AZ$1000,194,MATCH($C$2,OpenPO_Import!$A$1:$AZ$1,0)),""))</f>
        <v/>
      </c>
      <c r="D196">
        <f>IF($D$2="","",IFERROR(INDEX(OpenPO_Import!$A$1:$AZ$1000,194,MATCH($D$2,OpenPO_Import!$A$1:$AZ$1,0)),""))</f>
        <v/>
      </c>
      <c r="E196" s="15">
        <f>IF($E$2="","",IFERROR(INDEX(OpenPO_Import!$A$1:$AZ$1000,194,MATCH($E$2,OpenPO_Import!$A$1:$AZ$1,0)),""))</f>
        <v/>
      </c>
      <c r="F196" s="15">
        <f>IF(OR(D196="",E196=""),"",D196*E196)</f>
        <v/>
      </c>
      <c r="G196" s="15">
        <f>IF($F$2="","",IFERROR(INDEX(OpenPO_Import!$A$1:$AZ$1000,194,MATCH($F$2,OpenPO_Import!$A$1:$AZ$1,0)),""))</f>
        <v/>
      </c>
      <c r="H196" s="16">
        <f>IF($G$2="","",IFERROR(INDEX(OpenPO_Import!$A$1:$AZ$1000,194,MATCH($G$2,OpenPO_Import!$A$1:$AZ$1,0)),""))</f>
        <v/>
      </c>
      <c r="I196" s="15">
        <f>IF(F196="","",IF(H196="",0,F196*H196))</f>
        <v/>
      </c>
      <c r="J196">
        <f>IF(B196="","",IFERROR(VLOOKUP(B196,Impact_List!$A$6:$B$2000,2,FALSE),"Unassigned"))</f>
        <v/>
      </c>
      <c r="K196" t="inlineStr"/>
    </row>
    <row r="197">
      <c r="A197">
        <f>IF($A$2="","",IFERROR(INDEX(OpenPO_Import!$A$1:$AZ$1000,195,MATCH($A$2,OpenPO_Import!$A$1:$AZ$1,0)),""))</f>
        <v/>
      </c>
      <c r="B197">
        <f>IF($B$2="","",IFERROR(INDEX(OpenPO_Import!$A$1:$AZ$1000,195,MATCH($B$2,OpenPO_Import!$A$1:$AZ$1,0)),""))</f>
        <v/>
      </c>
      <c r="C197">
        <f>IF($C$2="","",IFERROR(INDEX(OpenPO_Import!$A$1:$AZ$1000,195,MATCH($C$2,OpenPO_Import!$A$1:$AZ$1,0)),""))</f>
        <v/>
      </c>
      <c r="D197">
        <f>IF($D$2="","",IFERROR(INDEX(OpenPO_Import!$A$1:$AZ$1000,195,MATCH($D$2,OpenPO_Import!$A$1:$AZ$1,0)),""))</f>
        <v/>
      </c>
      <c r="E197" s="15">
        <f>IF($E$2="","",IFERROR(INDEX(OpenPO_Import!$A$1:$AZ$1000,195,MATCH($E$2,OpenPO_Import!$A$1:$AZ$1,0)),""))</f>
        <v/>
      </c>
      <c r="F197" s="15">
        <f>IF(OR(D197="",E197=""),"",D197*E197)</f>
        <v/>
      </c>
      <c r="G197" s="15">
        <f>IF($F$2="","",IFERROR(INDEX(OpenPO_Import!$A$1:$AZ$1000,195,MATCH($F$2,OpenPO_Import!$A$1:$AZ$1,0)),""))</f>
        <v/>
      </c>
      <c r="H197" s="16">
        <f>IF($G$2="","",IFERROR(INDEX(OpenPO_Import!$A$1:$AZ$1000,195,MATCH($G$2,OpenPO_Import!$A$1:$AZ$1,0)),""))</f>
        <v/>
      </c>
      <c r="I197" s="15">
        <f>IF(F197="","",IF(H197="",0,F197*H197))</f>
        <v/>
      </c>
      <c r="J197">
        <f>IF(B197="","",IFERROR(VLOOKUP(B197,Impact_List!$A$6:$B$2000,2,FALSE),"Unassigned"))</f>
        <v/>
      </c>
      <c r="K197" t="inlineStr"/>
    </row>
    <row r="198">
      <c r="A198">
        <f>IF($A$2="","",IFERROR(INDEX(OpenPO_Import!$A$1:$AZ$1000,196,MATCH($A$2,OpenPO_Import!$A$1:$AZ$1,0)),""))</f>
        <v/>
      </c>
      <c r="B198">
        <f>IF($B$2="","",IFERROR(INDEX(OpenPO_Import!$A$1:$AZ$1000,196,MATCH($B$2,OpenPO_Import!$A$1:$AZ$1,0)),""))</f>
        <v/>
      </c>
      <c r="C198">
        <f>IF($C$2="","",IFERROR(INDEX(OpenPO_Import!$A$1:$AZ$1000,196,MATCH($C$2,OpenPO_Import!$A$1:$AZ$1,0)),""))</f>
        <v/>
      </c>
      <c r="D198">
        <f>IF($D$2="","",IFERROR(INDEX(OpenPO_Import!$A$1:$AZ$1000,196,MATCH($D$2,OpenPO_Import!$A$1:$AZ$1,0)),""))</f>
        <v/>
      </c>
      <c r="E198" s="15">
        <f>IF($E$2="","",IFERROR(INDEX(OpenPO_Import!$A$1:$AZ$1000,196,MATCH($E$2,OpenPO_Import!$A$1:$AZ$1,0)),""))</f>
        <v/>
      </c>
      <c r="F198" s="15">
        <f>IF(OR(D198="",E198=""),"",D198*E198)</f>
        <v/>
      </c>
      <c r="G198" s="15">
        <f>IF($F$2="","",IFERROR(INDEX(OpenPO_Import!$A$1:$AZ$1000,196,MATCH($F$2,OpenPO_Import!$A$1:$AZ$1,0)),""))</f>
        <v/>
      </c>
      <c r="H198" s="16">
        <f>IF($G$2="","",IFERROR(INDEX(OpenPO_Import!$A$1:$AZ$1000,196,MATCH($G$2,OpenPO_Import!$A$1:$AZ$1,0)),""))</f>
        <v/>
      </c>
      <c r="I198" s="15">
        <f>IF(F198="","",IF(H198="",0,F198*H198))</f>
        <v/>
      </c>
      <c r="J198">
        <f>IF(B198="","",IFERROR(VLOOKUP(B198,Impact_List!$A$6:$B$2000,2,FALSE),"Unassigned"))</f>
        <v/>
      </c>
      <c r="K198" t="inlineStr"/>
    </row>
    <row r="199">
      <c r="A199">
        <f>IF($A$2="","",IFERROR(INDEX(OpenPO_Import!$A$1:$AZ$1000,197,MATCH($A$2,OpenPO_Import!$A$1:$AZ$1,0)),""))</f>
        <v/>
      </c>
      <c r="B199">
        <f>IF($B$2="","",IFERROR(INDEX(OpenPO_Import!$A$1:$AZ$1000,197,MATCH($B$2,OpenPO_Import!$A$1:$AZ$1,0)),""))</f>
        <v/>
      </c>
      <c r="C199">
        <f>IF($C$2="","",IFERROR(INDEX(OpenPO_Import!$A$1:$AZ$1000,197,MATCH($C$2,OpenPO_Import!$A$1:$AZ$1,0)),""))</f>
        <v/>
      </c>
      <c r="D199">
        <f>IF($D$2="","",IFERROR(INDEX(OpenPO_Import!$A$1:$AZ$1000,197,MATCH($D$2,OpenPO_Import!$A$1:$AZ$1,0)),""))</f>
        <v/>
      </c>
      <c r="E199" s="15">
        <f>IF($E$2="","",IFERROR(INDEX(OpenPO_Import!$A$1:$AZ$1000,197,MATCH($E$2,OpenPO_Import!$A$1:$AZ$1,0)),""))</f>
        <v/>
      </c>
      <c r="F199" s="15">
        <f>IF(OR(D199="",E199=""),"",D199*E199)</f>
        <v/>
      </c>
      <c r="G199" s="15">
        <f>IF($F$2="","",IFERROR(INDEX(OpenPO_Import!$A$1:$AZ$1000,197,MATCH($F$2,OpenPO_Import!$A$1:$AZ$1,0)),""))</f>
        <v/>
      </c>
      <c r="H199" s="16">
        <f>IF($G$2="","",IFERROR(INDEX(OpenPO_Import!$A$1:$AZ$1000,197,MATCH($G$2,OpenPO_Import!$A$1:$AZ$1,0)),""))</f>
        <v/>
      </c>
      <c r="I199" s="15">
        <f>IF(F199="","",IF(H199="",0,F199*H199))</f>
        <v/>
      </c>
      <c r="J199">
        <f>IF(B199="","",IFERROR(VLOOKUP(B199,Impact_List!$A$6:$B$2000,2,FALSE),"Unassigned"))</f>
        <v/>
      </c>
      <c r="K199" t="inlineStr"/>
    </row>
    <row r="200">
      <c r="A200">
        <f>IF($A$2="","",IFERROR(INDEX(OpenPO_Import!$A$1:$AZ$1000,198,MATCH($A$2,OpenPO_Import!$A$1:$AZ$1,0)),""))</f>
        <v/>
      </c>
      <c r="B200">
        <f>IF($B$2="","",IFERROR(INDEX(OpenPO_Import!$A$1:$AZ$1000,198,MATCH($B$2,OpenPO_Import!$A$1:$AZ$1,0)),""))</f>
        <v/>
      </c>
      <c r="C200">
        <f>IF($C$2="","",IFERROR(INDEX(OpenPO_Import!$A$1:$AZ$1000,198,MATCH($C$2,OpenPO_Import!$A$1:$AZ$1,0)),""))</f>
        <v/>
      </c>
      <c r="D200">
        <f>IF($D$2="","",IFERROR(INDEX(OpenPO_Import!$A$1:$AZ$1000,198,MATCH($D$2,OpenPO_Import!$A$1:$AZ$1,0)),""))</f>
        <v/>
      </c>
      <c r="E200" s="15">
        <f>IF($E$2="","",IFERROR(INDEX(OpenPO_Import!$A$1:$AZ$1000,198,MATCH($E$2,OpenPO_Import!$A$1:$AZ$1,0)),""))</f>
        <v/>
      </c>
      <c r="F200" s="15">
        <f>IF(OR(D200="",E200=""),"",D200*E200)</f>
        <v/>
      </c>
      <c r="G200" s="15">
        <f>IF($F$2="","",IFERROR(INDEX(OpenPO_Import!$A$1:$AZ$1000,198,MATCH($F$2,OpenPO_Import!$A$1:$AZ$1,0)),""))</f>
        <v/>
      </c>
      <c r="H200" s="16">
        <f>IF($G$2="","",IFERROR(INDEX(OpenPO_Import!$A$1:$AZ$1000,198,MATCH($G$2,OpenPO_Import!$A$1:$AZ$1,0)),""))</f>
        <v/>
      </c>
      <c r="I200" s="15">
        <f>IF(F200="","",IF(H200="",0,F200*H200))</f>
        <v/>
      </c>
      <c r="J200">
        <f>IF(B200="","",IFERROR(VLOOKUP(B200,Impact_List!$A$6:$B$2000,2,FALSE),"Unassigned"))</f>
        <v/>
      </c>
      <c r="K200" t="inlineStr"/>
    </row>
    <row r="201">
      <c r="A201">
        <f>IF($A$2="","",IFERROR(INDEX(OpenPO_Import!$A$1:$AZ$1000,199,MATCH($A$2,OpenPO_Import!$A$1:$AZ$1,0)),""))</f>
        <v/>
      </c>
      <c r="B201">
        <f>IF($B$2="","",IFERROR(INDEX(OpenPO_Import!$A$1:$AZ$1000,199,MATCH($B$2,OpenPO_Import!$A$1:$AZ$1,0)),""))</f>
        <v/>
      </c>
      <c r="C201">
        <f>IF($C$2="","",IFERROR(INDEX(OpenPO_Import!$A$1:$AZ$1000,199,MATCH($C$2,OpenPO_Import!$A$1:$AZ$1,0)),""))</f>
        <v/>
      </c>
      <c r="D201">
        <f>IF($D$2="","",IFERROR(INDEX(OpenPO_Import!$A$1:$AZ$1000,199,MATCH($D$2,OpenPO_Import!$A$1:$AZ$1,0)),""))</f>
        <v/>
      </c>
      <c r="E201" s="15">
        <f>IF($E$2="","",IFERROR(INDEX(OpenPO_Import!$A$1:$AZ$1000,199,MATCH($E$2,OpenPO_Import!$A$1:$AZ$1,0)),""))</f>
        <v/>
      </c>
      <c r="F201" s="15">
        <f>IF(OR(D201="",E201=""),"",D201*E201)</f>
        <v/>
      </c>
      <c r="G201" s="15">
        <f>IF($F$2="","",IFERROR(INDEX(OpenPO_Import!$A$1:$AZ$1000,199,MATCH($F$2,OpenPO_Import!$A$1:$AZ$1,0)),""))</f>
        <v/>
      </c>
      <c r="H201" s="16">
        <f>IF($G$2="","",IFERROR(INDEX(OpenPO_Import!$A$1:$AZ$1000,199,MATCH($G$2,OpenPO_Import!$A$1:$AZ$1,0)),""))</f>
        <v/>
      </c>
      <c r="I201" s="15">
        <f>IF(F201="","",IF(H201="",0,F201*H201))</f>
        <v/>
      </c>
      <c r="J201">
        <f>IF(B201="","",IFERROR(VLOOKUP(B201,Impact_List!$A$6:$B$2000,2,FALSE),"Unassigned"))</f>
        <v/>
      </c>
      <c r="K201" t="inlineStr"/>
    </row>
    <row r="202">
      <c r="A202">
        <f>IF($A$2="","",IFERROR(INDEX(OpenPO_Import!$A$1:$AZ$1000,200,MATCH($A$2,OpenPO_Import!$A$1:$AZ$1,0)),""))</f>
        <v/>
      </c>
      <c r="B202">
        <f>IF($B$2="","",IFERROR(INDEX(OpenPO_Import!$A$1:$AZ$1000,200,MATCH($B$2,OpenPO_Import!$A$1:$AZ$1,0)),""))</f>
        <v/>
      </c>
      <c r="C202">
        <f>IF($C$2="","",IFERROR(INDEX(OpenPO_Import!$A$1:$AZ$1000,200,MATCH($C$2,OpenPO_Import!$A$1:$AZ$1,0)),""))</f>
        <v/>
      </c>
      <c r="D202">
        <f>IF($D$2="","",IFERROR(INDEX(OpenPO_Import!$A$1:$AZ$1000,200,MATCH($D$2,OpenPO_Import!$A$1:$AZ$1,0)),""))</f>
        <v/>
      </c>
      <c r="E202" s="15">
        <f>IF($E$2="","",IFERROR(INDEX(OpenPO_Import!$A$1:$AZ$1000,200,MATCH($E$2,OpenPO_Import!$A$1:$AZ$1,0)),""))</f>
        <v/>
      </c>
      <c r="F202" s="15">
        <f>IF(OR(D202="",E202=""),"",D202*E202)</f>
        <v/>
      </c>
      <c r="G202" s="15">
        <f>IF($F$2="","",IFERROR(INDEX(OpenPO_Import!$A$1:$AZ$1000,200,MATCH($F$2,OpenPO_Import!$A$1:$AZ$1,0)),""))</f>
        <v/>
      </c>
      <c r="H202" s="16">
        <f>IF($G$2="","",IFERROR(INDEX(OpenPO_Import!$A$1:$AZ$1000,200,MATCH($G$2,OpenPO_Import!$A$1:$AZ$1,0)),""))</f>
        <v/>
      </c>
      <c r="I202" s="15">
        <f>IF(F202="","",IF(H202="",0,F202*H202))</f>
        <v/>
      </c>
      <c r="J202">
        <f>IF(B202="","",IFERROR(VLOOKUP(B202,Impact_List!$A$6:$B$2000,2,FALSE),"Unassigned"))</f>
        <v/>
      </c>
      <c r="K202" t="inlineStr"/>
    </row>
    <row r="203">
      <c r="A203">
        <f>IF($A$2="","",IFERROR(INDEX(OpenPO_Import!$A$1:$AZ$1000,201,MATCH($A$2,OpenPO_Import!$A$1:$AZ$1,0)),""))</f>
        <v/>
      </c>
      <c r="B203">
        <f>IF($B$2="","",IFERROR(INDEX(OpenPO_Import!$A$1:$AZ$1000,201,MATCH($B$2,OpenPO_Import!$A$1:$AZ$1,0)),""))</f>
        <v/>
      </c>
      <c r="C203">
        <f>IF($C$2="","",IFERROR(INDEX(OpenPO_Import!$A$1:$AZ$1000,201,MATCH($C$2,OpenPO_Import!$A$1:$AZ$1,0)),""))</f>
        <v/>
      </c>
      <c r="D203">
        <f>IF($D$2="","",IFERROR(INDEX(OpenPO_Import!$A$1:$AZ$1000,201,MATCH($D$2,OpenPO_Import!$A$1:$AZ$1,0)),""))</f>
        <v/>
      </c>
      <c r="E203" s="15">
        <f>IF($E$2="","",IFERROR(INDEX(OpenPO_Import!$A$1:$AZ$1000,201,MATCH($E$2,OpenPO_Import!$A$1:$AZ$1,0)),""))</f>
        <v/>
      </c>
      <c r="F203" s="15">
        <f>IF(OR(D203="",E203=""),"",D203*E203)</f>
        <v/>
      </c>
      <c r="G203" s="15">
        <f>IF($F$2="","",IFERROR(INDEX(OpenPO_Import!$A$1:$AZ$1000,201,MATCH($F$2,OpenPO_Import!$A$1:$AZ$1,0)),""))</f>
        <v/>
      </c>
      <c r="H203" s="16">
        <f>IF($G$2="","",IFERROR(INDEX(OpenPO_Import!$A$1:$AZ$1000,201,MATCH($G$2,OpenPO_Import!$A$1:$AZ$1,0)),""))</f>
        <v/>
      </c>
      <c r="I203" s="15">
        <f>IF(F203="","",IF(H203="",0,F203*H203))</f>
        <v/>
      </c>
      <c r="J203">
        <f>IF(B203="","",IFERROR(VLOOKUP(B203,Impact_List!$A$6:$B$2000,2,FALSE),"Unassigned"))</f>
        <v/>
      </c>
      <c r="K203" t="inlineStr"/>
    </row>
  </sheetData>
  <mergeCells count="1">
    <mergeCell ref="A1:K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F24"/>
  <sheetViews>
    <sheetView workbookViewId="0">
      <pane ySplit="2" topLeftCell="A3" activePane="bottomLeft" state="frozen"/>
      <selection pane="bottomLeft" activeCell="A1" sqref="A1"/>
    </sheetView>
  </sheetViews>
  <sheetFormatPr baseColWidth="8" defaultRowHeight="15"/>
  <cols>
    <col width="42" customWidth="1" min="1" max="1"/>
    <col width="20" customWidth="1" min="2" max="2"/>
    <col width="14" customWidth="1" min="3" max="3"/>
    <col width="18" customWidth="1" min="4" max="4"/>
    <col width="18" customWidth="1" min="5" max="5"/>
    <col width="18" customWidth="1" min="6" max="6"/>
  </cols>
  <sheetData>
    <row r="1">
      <c r="A1" s="1" t="inlineStr">
        <is>
          <t>HB217 &amp; HB207 – Economic Impact Summary (Retailer)</t>
        </is>
      </c>
    </row>
    <row r="3">
      <c r="A3" s="2" t="inlineStr">
        <is>
          <t>Inventory Exposure (On Hand)</t>
        </is>
      </c>
      <c r="D3" s="2" t="inlineStr">
        <is>
          <t>Open PO Exposure</t>
        </is>
      </c>
    </row>
    <row r="4">
      <c r="A4" s="17" t="inlineStr">
        <is>
          <t>HB217 Inventory @ Cost</t>
        </is>
      </c>
      <c r="B4" s="15">
        <f>SUMIFS(Inventory_Normalized!$I$4:$I$203,Inventory_Normalized!$L$4:$L$203,"HB217")+SUMIFS(Inventory_Normalized!$I$4:$I$203,Inventory_Normalized!$L$4:$L$203,"Both")</f>
        <v/>
      </c>
      <c r="D4" s="17" t="inlineStr">
        <is>
          <t>PO Line Cost (HB217 + Both)</t>
        </is>
      </c>
      <c r="E4" s="15">
        <f>SUMIFS(OpenPO_Normalized!$F$4:$F$203,OpenPO_Normalized!$J$4:$J$203,"HB217")+SUMIFS(OpenPO_Normalized!$F$4:$F$203,OpenPO_Normalized!$J$4:$J$203,"Both")</f>
        <v/>
      </c>
    </row>
    <row r="5">
      <c r="A5" s="17" t="inlineStr">
        <is>
          <t>HB217 Inventory @ Retail</t>
        </is>
      </c>
      <c r="B5" s="15">
        <f>SUMIFS(Inventory_Normalized!$J$4:$J$203,Inventory_Normalized!$L$4:$L$203,"HB217")+SUMIFS(Inventory_Normalized!$J$4:$J$203,Inventory_Normalized!$L$4:$L$203,"Both")</f>
        <v/>
      </c>
      <c r="D5" s="17" t="inlineStr">
        <is>
          <t>PO Line Cost (HB207 + Both)</t>
        </is>
      </c>
      <c r="E5" s="15">
        <f>SUMIFS(OpenPO_Normalized!$F$4:$F$203,OpenPO_Normalized!$J$4:$J$203,"HB207")+SUMIFS(OpenPO_Normalized!$F$4:$F$203,OpenPO_Normalized!$J$4:$J$203,"Both")</f>
        <v/>
      </c>
    </row>
    <row r="6">
      <c r="A6" s="17" t="inlineStr">
        <is>
          <t>HB217 Margin @ Risk</t>
        </is>
      </c>
      <c r="B6" s="15">
        <f>SUMIFS(Inventory_Normalized!$K$4:$K$203,Inventory_Normalized!$L$4:$L$203,"HB217")+SUMIFS(Inventory_Normalized!$K$4:$K$203,Inventory_Normalized!$L$4:$L$203,"Both")</f>
        <v/>
      </c>
      <c r="D6" s="17" t="inlineStr">
        <is>
          <t>Deposits Paid (all lines)</t>
        </is>
      </c>
      <c r="E6" s="15">
        <f>SUM(OpenPO_Normalized!$G$4:$G$203)</f>
        <v/>
      </c>
    </row>
    <row r="7">
      <c r="D7" s="17" t="inlineStr">
        <is>
          <t>Estimated Cancel Fees (all lines)</t>
        </is>
      </c>
      <c r="E7" s="15">
        <f>SUM(OpenPO_Normalized!$I$4:$I$203)</f>
        <v/>
      </c>
    </row>
    <row r="8">
      <c r="A8" s="17" t="inlineStr">
        <is>
          <t>HB207 Inventory @ Cost</t>
        </is>
      </c>
      <c r="B8" s="15">
        <f>SUMIFS(Inventory_Normalized!$I$4:$I$203,Inventory_Normalized!$L$4:$L$203,"HB207")+SUMIFS(Inventory_Normalized!$I$4:$I$203,Inventory_Normalized!$L$4:$L$203,"Both")</f>
        <v/>
      </c>
    </row>
    <row r="9">
      <c r="A9" s="17" t="inlineStr">
        <is>
          <t>HB207 Inventory @ Retail</t>
        </is>
      </c>
      <c r="B9" s="15">
        <f>SUMIFS(Inventory_Normalized!$J$4:$J$203,Inventory_Normalized!$L$4:$L$203,"HB207")+SUMIFS(Inventory_Normalized!$J$4:$J$203,Inventory_Normalized!$L$4:$L$203,"Both")</f>
        <v/>
      </c>
    </row>
    <row r="10">
      <c r="A10" s="17" t="inlineStr">
        <is>
          <t>HB207 Margin @ Risk</t>
        </is>
      </c>
      <c r="B10" s="15">
        <f>SUMIFS(Inventory_Normalized!$K$4:$K$203,Inventory_Normalized!$L$4:$L$203,"HB207")+SUMIFS(Inventory_Normalized!$K$4:$K$203,Inventory_Normalized!$L$4:$L$203,"Both")</f>
        <v/>
      </c>
    </row>
    <row r="12">
      <c r="A12" t="inlineStr">
        <is>
          <t>Unassigned (needs impact tag)</t>
        </is>
      </c>
    </row>
    <row r="13">
      <c r="A13" s="17" t="inlineStr">
        <is>
          <t>Unassigned Inventory @ Cost</t>
        </is>
      </c>
      <c r="B13" s="15">
        <f>SUMIFS(Inventory_Normalized!$I$4:$I$203,Inventory_Normalized!$L$4:$L$203,"Unassigned")</f>
        <v/>
      </c>
    </row>
    <row r="16">
      <c r="A16" s="2" t="inlineStr">
        <is>
          <t>HB207 Suppressor Scenario (optional)</t>
        </is>
      </c>
    </row>
    <row r="17">
      <c r="A17" t="inlineStr">
        <is>
          <t>Baseline suppressors sold (units, last 12 months)</t>
        </is>
      </c>
      <c r="B17" s="18" t="n">
        <v>0</v>
      </c>
    </row>
    <row r="18">
      <c r="A18" t="inlineStr">
        <is>
          <t>Average selling price (ASP)</t>
        </is>
      </c>
      <c r="B18" s="19" t="n">
        <v>0</v>
      </c>
    </row>
    <row r="19">
      <c r="A19" t="inlineStr">
        <is>
          <t>Average gross profit per unit</t>
        </is>
      </c>
      <c r="B19" s="19" t="n">
        <v>0</v>
      </c>
    </row>
    <row r="21">
      <c r="A21" s="5" t="inlineStr">
        <is>
          <t>Scenario</t>
        </is>
      </c>
      <c r="B21" s="5" t="inlineStr">
        <is>
          <t>Unit Decline</t>
        </is>
      </c>
      <c r="C21" s="5" t="inlineStr">
        <is>
          <t>Lost Units</t>
        </is>
      </c>
      <c r="D21" s="5" t="inlineStr">
        <is>
          <t>Lost Revenue</t>
        </is>
      </c>
      <c r="E21" s="5" t="inlineStr">
        <is>
          <t>Lost Gross Profit</t>
        </is>
      </c>
    </row>
    <row r="22">
      <c r="A22" t="inlineStr">
        <is>
          <t>Conservative</t>
        </is>
      </c>
      <c r="B22" s="20" t="n">
        <v>0.25</v>
      </c>
      <c r="C22">
        <f>IF($B$17=0,"",$B$17*B22)</f>
        <v/>
      </c>
      <c r="D22" s="15">
        <f>IF($B$18=0,"",C22*$B$18)</f>
        <v/>
      </c>
      <c r="E22" s="15">
        <f>IF($B$19=0,"",C22*$B$19)</f>
        <v/>
      </c>
    </row>
    <row r="23">
      <c r="A23" t="inlineStr">
        <is>
          <t>Likely</t>
        </is>
      </c>
      <c r="B23" s="20" t="n">
        <v>0.5</v>
      </c>
      <c r="C23">
        <f>IF($B$17=0,"",$B$17*B23)</f>
        <v/>
      </c>
      <c r="D23" s="15">
        <f>IF($B$18=0,"",C23*$B$18)</f>
        <v/>
      </c>
      <c r="E23" s="15">
        <f>IF($B$19=0,"",C23*$B$19)</f>
        <v/>
      </c>
    </row>
    <row r="24">
      <c r="A24" t="inlineStr">
        <is>
          <t>Severe</t>
        </is>
      </c>
      <c r="B24" s="20" t="n">
        <v>0.75</v>
      </c>
      <c r="C24">
        <f>IF($B$17=0,"",$B$17*B24)</f>
        <v/>
      </c>
      <c r="D24" s="15">
        <f>IF($B$18=0,"",C24*$B$18)</f>
        <v/>
      </c>
      <c r="E24" s="15">
        <f>IF($B$19=0,"",C24*$B$19)</f>
        <v/>
      </c>
    </row>
  </sheetData>
  <mergeCells count="1">
    <mergeCell ref="A1:F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2026-01-10T16:51:58Z</dcterms:created>
  <dcterms:modified xmlns:dcterms="http://purl.org/dc/terms/" xmlns:xsi="http://www.w3.org/2001/XMLSchema-instance" xsi:type="dcterms:W3CDTF">2026-01-10T16:51:58Z</dcterms:modified>
</cp:coreProperties>
</file>